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xWindow="0" yWindow="0" windowWidth="16384" windowHeight="8192" tabRatio="500" firstSheet="0" activeTab="0" autoFilterDateGrouping="1"/>
  </bookViews>
  <sheets>
    <sheet xmlns:r="http://schemas.openxmlformats.org/officeDocument/2006/relationships" name="Cover" sheetId="1" state="visible" r:id="rId1"/>
    <sheet xmlns:r="http://schemas.openxmlformats.org/officeDocument/2006/relationships" name="Flushing Procedure" sheetId="2" state="visible" r:id="rId2"/>
    <sheet xmlns:r="http://schemas.openxmlformats.org/officeDocument/2006/relationships" name="Reynolds Calculator" sheetId="3" state="visible" r:id="rId3"/>
    <sheet xmlns:r="http://schemas.openxmlformats.org/officeDocument/2006/relationships" name="ISO 4406 Calculator" sheetId="4" state="visible" r:id="rId4"/>
    <sheet xmlns:r="http://schemas.openxmlformats.org/officeDocument/2006/relationships" name="ISO 4406 Reference" sheetId="5" state="visible" r:id="rId5"/>
    <sheet xmlns:r="http://schemas.openxmlformats.org/officeDocument/2006/relationships" name="Standards Comparison" sheetId="6" state="visible" r:id="rId6"/>
    <sheet xmlns:r="http://schemas.openxmlformats.org/officeDocument/2006/relationships" name="Reference Data" sheetId="7" state="visible" r:id="rId7"/>
  </sheets>
  <definedNames>
    <definedName name="VGtable" hidden="0" function="0" vbProcedure="0">'Reference Data'!$B$7:$E$13</definedName>
  </definedNames>
  <calcPr calcId="124519" fullCalcOnLoad="1" refMode="A1" iterate="0" iterateCount="100" iterateDelta="0.0001"/>
</workbook>
</file>

<file path=xl/styles.xml><?xml version="1.0" encoding="utf-8"?>
<styleSheet xmlns="http://schemas.openxmlformats.org/spreadsheetml/2006/main">
  <numFmts count="3">
    <numFmt numFmtId="164" formatCode="#,##0.0"/>
    <numFmt numFmtId="165" formatCode="0.000000"/>
    <numFmt numFmtId="166" formatCode="0.000"/>
  </numFmts>
  <fonts count="48">
    <font>
      <name val="Calibri"/>
      <charset val="1"/>
      <family val="2"/>
      <color theme="1"/>
      <sz val="11"/>
    </font>
    <font>
      <name val="Arial"/>
      <family val="0"/>
      <sz val="10"/>
    </font>
    <font>
      <name val="Arial"/>
      <family val="0"/>
      <sz val="10"/>
    </font>
    <font>
      <name val="Arial"/>
      <family val="0"/>
      <sz val="10"/>
    </font>
    <font>
      <name val="Calibri"/>
      <charset val="1"/>
      <family val="0"/>
      <b val="1"/>
      <color rgb="FFFFFFFF"/>
      <sz val="10"/>
    </font>
    <font>
      <name val="Calibri"/>
      <charset val="1"/>
      <family val="0"/>
      <b val="1"/>
      <color rgb="FFFFFFFF"/>
      <sz val="26"/>
    </font>
    <font>
      <name val="Calibri"/>
      <charset val="1"/>
      <family val="0"/>
      <i val="1"/>
      <color rgb="FFFFFFFF"/>
      <sz val="11"/>
    </font>
    <font>
      <name val="Calibri"/>
      <charset val="1"/>
      <family val="0"/>
      <color rgb="FF7A7974"/>
      <sz val="10.5"/>
    </font>
    <font>
      <name val="Calibri"/>
      <charset val="1"/>
      <family val="0"/>
      <b val="1"/>
      <color rgb="FFFFFFFF"/>
      <sz val="11"/>
    </font>
    <font>
      <name val="Calibri"/>
      <charset val="1"/>
      <family val="0"/>
      <b val="1"/>
      <color rgb="FF01696F"/>
      <sz val="11"/>
      <u val="single"/>
    </font>
    <font>
      <name val="Calibri"/>
      <charset val="1"/>
      <family val="0"/>
      <color rgb="FF28251D"/>
      <sz val="10.5"/>
    </font>
    <font>
      <name val="Calibri"/>
      <charset val="1"/>
      <family val="0"/>
      <color rgb="FF28251D"/>
      <sz val="10"/>
    </font>
    <font>
      <name val="Calibri"/>
      <charset val="1"/>
      <family val="0"/>
      <i val="1"/>
      <color rgb="FF7A7974"/>
      <sz val="9"/>
    </font>
    <font>
      <name val="Calibri"/>
      <charset val="1"/>
      <family val="0"/>
      <b val="1"/>
      <color rgb="FFFFFFFF"/>
      <sz val="18"/>
    </font>
    <font>
      <name val="Calibri"/>
      <charset val="1"/>
      <family val="0"/>
      <i val="1"/>
      <color rgb="FF7A7974"/>
      <sz val="10"/>
    </font>
    <font>
      <name val="Calibri"/>
      <charset val="1"/>
      <family val="0"/>
      <b val="1"/>
      <color rgb="FF28251D"/>
      <sz val="10"/>
    </font>
    <font>
      <name val="Calibri"/>
      <charset val="1"/>
      <family val="0"/>
      <b val="1"/>
      <color rgb="FF28251D"/>
      <sz val="10.5"/>
    </font>
    <font>
      <name val="Calibri"/>
      <charset val="1"/>
      <family val="0"/>
      <b val="1"/>
      <color rgb="FF01696F"/>
      <sz val="11"/>
    </font>
    <font>
      <name val="Calibri"/>
      <charset val="1"/>
      <family val="0"/>
      <b val="1"/>
      <color rgb="FF28251D"/>
      <sz val="11"/>
    </font>
    <font>
      <name val="Calibri"/>
      <charset val="1"/>
      <family val="0"/>
      <i val="1"/>
      <color rgb="FF7A7974"/>
      <sz val="9.5"/>
    </font>
    <font>
      <name val="Calibri"/>
      <charset val="1"/>
      <family val="0"/>
      <b val="1"/>
      <color rgb="FF28251D"/>
      <sz val="12"/>
    </font>
    <font>
      <name val="Calibri"/>
      <charset val="1"/>
      <family val="0"/>
      <b val="1"/>
      <color rgb="FF01696F"/>
      <sz val="18"/>
    </font>
    <font>
      <name val="Calibri"/>
      <charset val="1"/>
      <family val="0"/>
      <b val="1"/>
      <color rgb="FFFFFFFF"/>
      <sz val="12"/>
    </font>
    <font>
      <name val="Calibri"/>
      <charset val="1"/>
      <family val="0"/>
      <color rgb="FF7A7974"/>
      <sz val="11"/>
    </font>
    <font>
      <name val="Calibri"/>
      <charset val="1"/>
      <family val="0"/>
      <b val="1"/>
      <color rgb="FF0C4E54"/>
      <sz val="14"/>
    </font>
    <font>
      <name val="Calibri"/>
      <charset val="1"/>
      <family val="0"/>
      <b val="1"/>
      <color rgb="FF01696F"/>
      <sz val="22"/>
    </font>
    <font>
      <name val="Calibri"/>
      <charset val="1"/>
      <family val="0"/>
      <color rgb="FF28251D"/>
      <sz val="11"/>
    </font>
    <font>
      <name val="Calibri"/>
      <charset val="1"/>
      <family val="0"/>
      <b val="1"/>
      <color rgb="FF0C4E54"/>
      <sz val="11"/>
    </font>
    <font>
      <name val="Calibri"/>
      <charset val="1"/>
      <family val="0"/>
      <color rgb="FF7A7974"/>
      <sz val="10"/>
    </font>
    <font>
      <name val="Calibri"/>
      <color rgb="FF4A5568"/>
      <sz val="10.5"/>
    </font>
    <font>
      <name val="Calibri"/>
      <b val="1"/>
      <color rgb="FF123A63"/>
      <sz val="11"/>
      <u val="single"/>
    </font>
    <font>
      <name val="Calibri"/>
      <color rgb="FF1A2332"/>
      <sz val="10.5"/>
    </font>
    <font>
      <name val="Calibri"/>
      <color rgb="FF1A2332"/>
      <sz val="10"/>
    </font>
    <font>
      <name val="Calibri"/>
      <i val="1"/>
      <color rgb="FF4A5568"/>
      <sz val="9"/>
    </font>
    <font>
      <name val="Calibri"/>
      <i val="1"/>
      <color rgb="FF4A5568"/>
      <sz val="10"/>
    </font>
    <font>
      <name val="Calibri"/>
      <b val="1"/>
      <color rgb="FF1A2332"/>
      <sz val="10"/>
    </font>
    <font>
      <name val="Calibri"/>
      <b val="1"/>
      <color rgb="FF1A2332"/>
      <sz val="10.5"/>
    </font>
    <font>
      <name val="Calibri"/>
      <b val="1"/>
      <color rgb="FF123A63"/>
      <sz val="11"/>
    </font>
    <font>
      <name val="Calibri"/>
      <b val="1"/>
      <color rgb="FF1A2332"/>
      <sz val="11"/>
    </font>
    <font>
      <name val="Calibri"/>
      <i val="1"/>
      <color rgb="FF4A5568"/>
      <sz val="9.5"/>
    </font>
    <font>
      <name val="Calibri"/>
      <b val="1"/>
      <color rgb="FF1A2332"/>
      <sz val="12"/>
    </font>
    <font>
      <name val="Calibri"/>
      <b val="1"/>
      <color rgb="FF123A63"/>
      <sz val="18"/>
    </font>
    <font>
      <name val="Calibri"/>
      <color rgb="FF4A5568"/>
      <sz val="11"/>
    </font>
    <font>
      <name val="Calibri"/>
      <b val="1"/>
      <color rgb="FF0F2C4F"/>
      <sz val="14"/>
    </font>
    <font>
      <name val="Calibri"/>
      <b val="1"/>
      <color rgb="FF123A63"/>
      <sz val="22"/>
    </font>
    <font>
      <name val="Calibri"/>
      <color rgb="FF1A2332"/>
      <sz val="11"/>
    </font>
    <font>
      <name val="Calibri"/>
      <b val="1"/>
      <color rgb="FF0F2C4F"/>
      <sz val="11"/>
    </font>
    <font>
      <name val="Calibri"/>
      <color rgb="FF4A5568"/>
      <sz val="10"/>
    </font>
  </fonts>
  <fills count="25">
    <fill>
      <patternFill/>
    </fill>
    <fill>
      <patternFill patternType="gray125"/>
    </fill>
    <fill>
      <patternFill patternType="solid">
        <fgColor rgb="FFF7F6F2"/>
        <bgColor rgb="FFFBFBF9"/>
      </patternFill>
    </fill>
    <fill>
      <patternFill patternType="solid">
        <fgColor rgb="FF0C4E54"/>
        <bgColor rgb="FF01696F"/>
      </patternFill>
    </fill>
    <fill>
      <patternFill patternType="solid">
        <fgColor rgb="FF01696F"/>
        <bgColor rgb="FF008080"/>
      </patternFill>
    </fill>
    <fill>
      <patternFill patternType="solid">
        <fgColor rgb="FFFBFBF9"/>
        <bgColor rgb="FFFFFFFF"/>
      </patternFill>
    </fill>
    <fill>
      <patternFill patternType="solid">
        <fgColor rgb="FF964219"/>
        <bgColor rgb="FF993366"/>
      </patternFill>
    </fill>
    <fill>
      <patternFill patternType="solid">
        <fgColor rgb="FFFFF4E5"/>
        <bgColor rgb="FFFFF7E6"/>
      </patternFill>
    </fill>
    <fill>
      <patternFill patternType="solid">
        <fgColor rgb="FFF2F1ED"/>
        <bgColor rgb="FFF7F6F2"/>
      </patternFill>
    </fill>
    <fill>
      <patternFill patternType="solid">
        <fgColor rgb="FFE6F4DE"/>
        <bgColor rgb="FFE8F4F2"/>
      </patternFill>
    </fill>
    <fill>
      <patternFill patternType="solid">
        <fgColor rgb="FFFDE8F2"/>
        <bgColor rgb="FFF2F1ED"/>
      </patternFill>
    </fill>
    <fill>
      <patternFill patternType="solid">
        <fgColor rgb="FFFFF4D1"/>
        <bgColor rgb="FFFFF4E5"/>
      </patternFill>
    </fill>
    <fill>
      <patternFill patternType="solid">
        <fgColor rgb="FFE8F4F2"/>
        <bgColor rgb="FFF2F1ED"/>
      </patternFill>
    </fill>
    <fill>
      <patternFill patternType="solid">
        <fgColor rgb="FFFFF7E6"/>
        <bgColor rgb="FFFFF4E5"/>
      </patternFill>
    </fill>
    <fill>
      <patternFill patternType="solid">
        <fgColor rgb="FFFFFFFF"/>
        <bgColor rgb="FFFBFBF9"/>
      </patternFill>
    </fill>
    <fill>
      <patternFill patternType="solid">
        <fgColor rgb="FFF7F9FC"/>
        <bgColor rgb="FFF7F9FC"/>
      </patternFill>
    </fill>
    <fill>
      <patternFill patternType="solid">
        <fgColor rgb="FF0F2C4F"/>
        <bgColor rgb="FF0F2C4F"/>
      </patternFill>
    </fill>
    <fill>
      <patternFill patternType="solid">
        <fgColor rgb="FF123A63"/>
        <bgColor rgb="FF123A63"/>
      </patternFill>
    </fill>
    <fill>
      <patternFill patternType="solid">
        <fgColor rgb="FFFFFFFF"/>
        <bgColor rgb="FFFFFFFF"/>
      </patternFill>
    </fill>
    <fill>
      <patternFill patternType="solid">
        <fgColor rgb="FFD97706"/>
        <bgColor rgb="FFD97706"/>
      </patternFill>
    </fill>
    <fill>
      <patternFill patternType="solid">
        <fgColor rgb="FFFEF3E2"/>
        <bgColor rgb="FFFEF3E2"/>
      </patternFill>
    </fill>
    <fill>
      <patternFill patternType="solid">
        <fgColor rgb="FFF0F4F8"/>
        <bgColor rgb="FFF0F4F8"/>
      </patternFill>
    </fill>
    <fill>
      <patternFill patternType="solid">
        <fgColor rgb="FFECFDF5"/>
        <bgColor rgb="FFECFDF5"/>
      </patternFill>
    </fill>
    <fill>
      <patternFill patternType="solid">
        <fgColor rgb="FFFEE2E2"/>
        <bgColor rgb="FFFEE2E2"/>
      </patternFill>
    </fill>
    <fill>
      <patternFill patternType="solid">
        <fgColor rgb="FFE8EEF7"/>
        <bgColor rgb="FFE8EEF7"/>
      </patternFill>
    </fill>
  </fills>
  <borders count="28">
    <border>
      <left/>
      <right/>
      <top/>
      <bottom/>
      <diagonal/>
    </border>
    <border>
      <left style="thin">
        <color rgb="FFD4D1CA"/>
      </left>
      <right style="thin">
        <color rgb="FFD4D1CA"/>
      </right>
      <top style="thin">
        <color rgb="FFD4D1CA"/>
      </top>
      <bottom style="thin">
        <color rgb="FFD4D1CA"/>
      </bottom>
      <diagonal/>
    </border>
    <border>
      <left style="thin">
        <color rgb="FFD4D1CA"/>
      </left>
      <right/>
      <top style="thin">
        <color rgb="FFD4D1CA"/>
      </top>
      <bottom style="thin">
        <color rgb="FFD4D1CA"/>
      </bottom>
      <diagonal/>
    </border>
    <border>
      <left style="medium">
        <color rgb="FF964219"/>
      </left>
      <right/>
      <top style="thin">
        <color rgb="FFD4D1CA"/>
      </top>
      <bottom style="thin">
        <color rgb="FFD4D1CA"/>
      </bottom>
      <diagonal/>
    </border>
    <border>
      <left style="medium">
        <color rgb="FF437A22"/>
      </left>
      <right/>
      <top style="thin">
        <color rgb="FFD4D1CA"/>
      </top>
      <bottom style="thin">
        <color rgb="FFD4D1CA"/>
      </bottom>
      <diagonal/>
    </border>
    <border>
      <left style="medium">
        <color rgb="FFA12C7B"/>
      </left>
      <right/>
      <top style="thin">
        <color rgb="FFD4D1CA"/>
      </top>
      <bottom style="thin">
        <color rgb="FFD4D1CA"/>
      </bottom>
      <diagonal/>
    </border>
    <border>
      <left style="medium">
        <color rgb="FF0C4E54"/>
      </left>
      <right style="thin">
        <color rgb="FFD4D1CA"/>
      </right>
      <top style="thin">
        <color rgb="FFD4D1CA"/>
      </top>
      <bottom style="thin">
        <color rgb="FFD4D1CA"/>
      </bottom>
      <diagonal/>
    </border>
    <border>
      <left style="thin">
        <color rgb="FFD4D1CA"/>
      </left>
      <right style="medium">
        <color rgb="FF0C4E54"/>
      </right>
      <top style="thin">
        <color rgb="FFD4D1CA"/>
      </top>
      <bottom style="thin">
        <color rgb="FFD4D1CA"/>
      </bottom>
      <diagonal/>
    </border>
    <border>
      <left style="medium">
        <color rgb="FFD19900"/>
      </left>
      <right style="medium">
        <color rgb="FFD19900"/>
      </right>
      <top style="medium">
        <color rgb="FFD19900"/>
      </top>
      <bottom style="medium">
        <color rgb="FFD19900"/>
      </bottom>
      <diagonal/>
    </border>
    <border>
      <left style="medium">
        <color rgb="FF01696F"/>
      </left>
      <right style="medium">
        <color rgb="FF01696F"/>
      </right>
      <top style="medium">
        <color rgb="FF01696F"/>
      </top>
      <bottom style="medium">
        <color rgb="FF01696F"/>
      </bottom>
      <diagonal/>
    </border>
    <border>
      <left/>
      <right/>
      <top style="thin">
        <color rgb="FFD4D1CA"/>
      </top>
      <bottom/>
      <diagonal/>
    </border>
    <border>
      <left/>
      <right/>
      <top style="thin">
        <color rgb="FFD4D1CA"/>
      </top>
      <bottom style="thin">
        <color rgb="FFD4D1CA"/>
      </bottom>
      <diagonal/>
    </border>
    <border>
      <left/>
      <right/>
      <top style="medium">
        <color rgb="FF01696F"/>
      </top>
      <bottom/>
      <diagonal/>
    </border>
    <border>
      <left/>
      <right style="medium">
        <color rgb="FF01696F"/>
      </right>
      <top style="medium">
        <color rgb="FF01696F"/>
      </top>
      <bottom/>
      <diagonal/>
    </border>
    <border>
      <left/>
      <right/>
      <top style="medium">
        <color rgb="FF01696F"/>
      </top>
      <bottom style="medium">
        <color rgb="FF01696F"/>
      </bottom>
      <diagonal/>
    </border>
    <border>
      <left/>
      <right style="medium">
        <color rgb="FF01696F"/>
      </right>
      <top style="medium">
        <color rgb="FF01696F"/>
      </top>
      <bottom style="medium">
        <color rgb="FF01696F"/>
      </bottom>
      <diagonal/>
    </border>
    <border>
      <left/>
      <right style="thin">
        <color rgb="FFD4D1CA"/>
      </right>
      <top style="thin">
        <color rgb="FFD4D1CA"/>
      </top>
      <bottom/>
      <diagonal/>
    </border>
    <border>
      <left/>
      <right style="thin">
        <color rgb="FFD4D1CA"/>
      </right>
      <top style="thin">
        <color rgb="FFD4D1CA"/>
      </top>
      <bottom style="thin">
        <color rgb="FFD4D1CA"/>
      </bottom>
      <diagonal/>
    </border>
    <border>
      <left style="medium">
        <color rgb="FFD97706"/>
      </left>
      <right/>
      <top style="thin">
        <color rgb="FFD4D1CA"/>
      </top>
      <bottom style="thin">
        <color rgb="FFD4D1CA"/>
      </bottom>
    </border>
    <border>
      <left style="medium">
        <color rgb="FF0F2C4F"/>
      </left>
      <right style="thin">
        <color rgb="FFD4D1CA"/>
      </right>
      <top style="thin">
        <color rgb="FFD4D1CA"/>
      </top>
      <bottom style="thin">
        <color rgb="FFD4D1CA"/>
      </bottom>
    </border>
    <border>
      <left style="thin">
        <color rgb="FFD4D1CA"/>
      </left>
      <right style="medium">
        <color rgb="FF0F2C4F"/>
      </right>
      <top style="thin">
        <color rgb="FFD4D1CA"/>
      </top>
      <bottom style="thin">
        <color rgb="FFD4D1CA"/>
      </bottom>
    </border>
    <border>
      <left style="medium">
        <color rgb="FF123A63"/>
      </left>
      <right style="medium">
        <color rgb="FF123A63"/>
      </right>
      <top style="medium">
        <color rgb="FF123A63"/>
      </top>
      <bottom style="medium">
        <color rgb="FF123A63"/>
      </bottom>
    </border>
    <border>
      <left/>
      <right/>
      <top style="medium">
        <color rgb="FF123A63"/>
      </top>
      <bottom style="medium">
        <color rgb="FF123A63"/>
      </bottom>
    </border>
    <border>
      <left/>
      <right style="medium">
        <color rgb="FF123A63"/>
      </right>
      <top style="medium">
        <color rgb="FF123A63"/>
      </top>
      <bottom style="medium">
        <color rgb="FF123A63"/>
      </bottom>
    </border>
    <border>
      <left/>
      <right/>
      <top style="medium">
        <color rgb="FF123A63"/>
      </top>
      <bottom/>
      <diagonal/>
    </border>
    <border>
      <left/>
      <right style="medium">
        <color rgb="FF123A63"/>
      </right>
      <top style="medium">
        <color rgb="FF123A63"/>
      </top>
      <bottom/>
      <diagonal/>
    </border>
    <border>
      <left/>
      <right/>
      <top style="medium">
        <color rgb="FF123A63"/>
      </top>
      <bottom style="medium">
        <color rgb="FF123A63"/>
      </bottom>
      <diagonal/>
    </border>
    <border>
      <left/>
      <right style="medium">
        <color rgb="FF123A63"/>
      </right>
      <top style="medium">
        <color rgb="FF123A63"/>
      </top>
      <bottom style="medium">
        <color rgb="FF123A63"/>
      </bottom>
      <diagonal/>
    </border>
  </borders>
  <cellStyleXfs count="6">
    <xf numFmtId="0" fontId="0" fillId="0" borderId="0" applyAlignment="1">
      <alignment horizontal="general" vertical="bottom"/>
    </xf>
    <xf numFmtId="43" fontId="3" fillId="0" borderId="0"/>
    <xf numFmtId="41" fontId="3" fillId="0" borderId="0"/>
    <xf numFmtId="44" fontId="3" fillId="0" borderId="0"/>
    <xf numFmtId="42" fontId="3" fillId="0" borderId="0"/>
    <xf numFmtId="9" fontId="3" fillId="0" borderId="0"/>
  </cellStyleXfs>
  <cellXfs count="210">
    <xf numFmtId="0" fontId="0" fillId="0" borderId="0" applyAlignment="1" pivotButton="0" quotePrefix="0" xfId="0">
      <alignment horizontal="general" vertical="bottom"/>
    </xf>
    <xf numFmtId="0" fontId="0" fillId="2" borderId="0" applyAlignment="1" pivotButton="0" quotePrefix="0" xfId="0">
      <alignment horizontal="general" vertical="bottom"/>
    </xf>
    <xf numFmtId="0" fontId="4" fillId="3" borderId="0" applyAlignment="1" pivotButton="0" quotePrefix="0" xfId="0">
      <alignment horizontal="center" vertical="center"/>
    </xf>
    <xf numFmtId="0" fontId="5" fillId="4" borderId="0" applyAlignment="1" pivotButton="0" quotePrefix="0" xfId="0">
      <alignment horizontal="center" vertical="center"/>
    </xf>
    <xf numFmtId="0" fontId="6" fillId="3" borderId="0" applyAlignment="1" pivotButton="0" quotePrefix="0" xfId="0">
      <alignment horizontal="center" vertical="center"/>
    </xf>
    <xf numFmtId="0" fontId="7" fillId="2" borderId="0" applyAlignment="1" pivotButton="0" quotePrefix="0" xfId="0">
      <alignment horizontal="center" vertical="center"/>
    </xf>
    <xf numFmtId="0" fontId="8" fillId="3" borderId="0" applyAlignment="1" pivotButton="0" quotePrefix="0" xfId="0">
      <alignment horizontal="left" vertical="center"/>
    </xf>
    <xf numFmtId="0" fontId="9" fillId="5" borderId="1" applyAlignment="1" pivotButton="0" quotePrefix="0" xfId="0">
      <alignment horizontal="center" vertical="center"/>
    </xf>
    <xf numFmtId="0" fontId="9" fillId="5" borderId="1" applyAlignment="1" pivotButton="0" quotePrefix="0" xfId="0">
      <alignment horizontal="left" vertical="center" indent="1"/>
    </xf>
    <xf numFmtId="0" fontId="10" fillId="5" borderId="2" applyAlignment="1" pivotButton="0" quotePrefix="0" xfId="0">
      <alignment horizontal="left" vertical="center" wrapText="1" indent="1"/>
    </xf>
    <xf numFmtId="0" fontId="9" fillId="2" borderId="1" applyAlignment="1" pivotButton="0" quotePrefix="0" xfId="0">
      <alignment horizontal="center" vertical="center"/>
    </xf>
    <xf numFmtId="0" fontId="9" fillId="2" borderId="1" applyAlignment="1" pivotButton="0" quotePrefix="0" xfId="0">
      <alignment horizontal="left" vertical="center" indent="1"/>
    </xf>
    <xf numFmtId="0" fontId="10" fillId="2" borderId="2" applyAlignment="1" pivotButton="0" quotePrefix="0" xfId="0">
      <alignment horizontal="left" vertical="center" wrapText="1" indent="1"/>
    </xf>
    <xf numFmtId="0" fontId="10" fillId="5" borderId="2" applyAlignment="1" pivotButton="0" quotePrefix="0" xfId="0">
      <alignment horizontal="left" vertical="top" wrapText="1" indent="1"/>
    </xf>
    <xf numFmtId="0" fontId="8" fillId="6" borderId="0" applyAlignment="1" pivotButton="0" quotePrefix="0" xfId="0">
      <alignment horizontal="left" vertical="center"/>
    </xf>
    <xf numFmtId="0" fontId="10" fillId="7" borderId="3" applyAlignment="1" pivotButton="0" quotePrefix="0" xfId="0">
      <alignment horizontal="left" vertical="top" wrapText="1" indent="1"/>
    </xf>
    <xf numFmtId="0" fontId="11" fillId="5" borderId="2" applyAlignment="1" pivotButton="0" quotePrefix="0" xfId="0">
      <alignment horizontal="left" vertical="top" wrapText="1" indent="1"/>
    </xf>
    <xf numFmtId="0" fontId="12" fillId="2" borderId="0" applyAlignment="1" pivotButton="0" quotePrefix="0" xfId="0">
      <alignment horizontal="center" vertical="center"/>
    </xf>
    <xf numFmtId="0" fontId="0" fillId="2" borderId="0" applyAlignment="1" pivotButton="0" quotePrefix="0" xfId="0">
      <alignment horizontal="general" vertical="bottom"/>
    </xf>
    <xf numFmtId="0" fontId="13" fillId="4" borderId="0" applyAlignment="1" pivotButton="0" quotePrefix="0" xfId="0">
      <alignment horizontal="left" vertical="center" indent="1"/>
    </xf>
    <xf numFmtId="0" fontId="14" fillId="2" borderId="0" applyAlignment="1" pivotButton="0" quotePrefix="0" xfId="0">
      <alignment horizontal="left" vertical="center" indent="1"/>
    </xf>
    <xf numFmtId="0" fontId="15" fillId="8" borderId="1" applyAlignment="1" pivotButton="0" quotePrefix="0" xfId="0">
      <alignment horizontal="center" vertical="center"/>
    </xf>
    <xf numFmtId="0" fontId="15" fillId="8" borderId="1" applyAlignment="1" pivotButton="0" quotePrefix="0" xfId="0">
      <alignment horizontal="left" vertical="center" indent="1"/>
    </xf>
    <xf numFmtId="0" fontId="15" fillId="8" borderId="2" applyAlignment="1" pivotButton="0" quotePrefix="0" xfId="0">
      <alignment horizontal="left" vertical="center" indent="1"/>
    </xf>
    <xf numFmtId="0" fontId="15" fillId="5" borderId="1" applyAlignment="1" pivotButton="0" quotePrefix="0" xfId="0">
      <alignment horizontal="center" vertical="center"/>
    </xf>
    <xf numFmtId="0" fontId="16" fillId="5" borderId="1" applyAlignment="1" pivotButton="0" quotePrefix="0" xfId="0">
      <alignment horizontal="left" vertical="center" indent="1"/>
    </xf>
    <xf numFmtId="0" fontId="11" fillId="5" borderId="2" applyAlignment="1" pivotButton="0" quotePrefix="0" xfId="0">
      <alignment horizontal="left" vertical="center" wrapText="1" indent="1"/>
    </xf>
    <xf numFmtId="0" fontId="15" fillId="2" borderId="1" applyAlignment="1" pivotButton="0" quotePrefix="0" xfId="0">
      <alignment horizontal="center" vertical="center"/>
    </xf>
    <xf numFmtId="0" fontId="16" fillId="2" borderId="1" applyAlignment="1" pivotButton="0" quotePrefix="0" xfId="0">
      <alignment horizontal="left" vertical="center" indent="1"/>
    </xf>
    <xf numFmtId="0" fontId="11" fillId="2" borderId="2" applyAlignment="1" pivotButton="0" quotePrefix="0" xfId="0">
      <alignment horizontal="left" vertical="center" wrapText="1" indent="1"/>
    </xf>
    <xf numFmtId="0" fontId="17" fillId="5" borderId="1" applyAlignment="1" pivotButton="0" quotePrefix="0" xfId="0">
      <alignment horizontal="center" vertical="center"/>
    </xf>
    <xf numFmtId="0" fontId="11" fillId="5" borderId="1" applyAlignment="1" pivotButton="0" quotePrefix="0" xfId="0">
      <alignment horizontal="left" vertical="center" wrapText="1" indent="1"/>
    </xf>
    <xf numFmtId="0" fontId="11" fillId="5" borderId="1" applyAlignment="1" pivotButton="0" quotePrefix="0" xfId="0">
      <alignment horizontal="center" vertical="center" wrapText="1"/>
    </xf>
    <xf numFmtId="0" fontId="17" fillId="2" borderId="1" applyAlignment="1" pivotButton="0" quotePrefix="0" xfId="0">
      <alignment horizontal="center" vertical="center"/>
    </xf>
    <xf numFmtId="0" fontId="11" fillId="2" borderId="1" applyAlignment="1" pivotButton="0" quotePrefix="0" xfId="0">
      <alignment horizontal="left" vertical="center" wrapText="1" indent="1"/>
    </xf>
    <xf numFmtId="0" fontId="11" fillId="2" borderId="1" applyAlignment="1" pivotButton="0" quotePrefix="0" xfId="0">
      <alignment horizontal="center" vertical="center" wrapText="1"/>
    </xf>
    <xf numFmtId="0" fontId="10" fillId="9" borderId="4" applyAlignment="1" pivotButton="0" quotePrefix="0" xfId="0">
      <alignment horizontal="left" vertical="top" wrapText="1" indent="1"/>
    </xf>
    <xf numFmtId="0" fontId="10" fillId="10" borderId="5" applyAlignment="1" pivotButton="0" quotePrefix="0" xfId="0">
      <alignment horizontal="left" vertical="top" wrapText="1" indent="1"/>
    </xf>
    <xf numFmtId="0" fontId="10" fillId="5" borderId="1" applyAlignment="1" pivotButton="0" quotePrefix="0" xfId="0">
      <alignment horizontal="left" vertical="center" indent="1"/>
    </xf>
    <xf numFmtId="164" fontId="18" fillId="11" borderId="1" applyAlignment="1" pivotButton="0" quotePrefix="0" xfId="0">
      <alignment horizontal="right" vertical="center"/>
    </xf>
    <xf numFmtId="0" fontId="11" fillId="5" borderId="1" applyAlignment="1" pivotButton="0" quotePrefix="0" xfId="0">
      <alignment horizontal="center" vertical="center"/>
    </xf>
    <xf numFmtId="0" fontId="19" fillId="5" borderId="1" applyAlignment="1" pivotButton="0" quotePrefix="0" xfId="0">
      <alignment horizontal="left" vertical="center" wrapText="1" indent="1"/>
    </xf>
    <xf numFmtId="4" fontId="18" fillId="11" borderId="1" applyAlignment="1" pivotButton="0" quotePrefix="0" xfId="0">
      <alignment horizontal="right" vertical="center"/>
    </xf>
    <xf numFmtId="0" fontId="18" fillId="11" borderId="1" applyAlignment="1" pivotButton="0" quotePrefix="0" xfId="0">
      <alignment horizontal="center" vertical="center"/>
    </xf>
    <xf numFmtId="3" fontId="18" fillId="11" borderId="1" applyAlignment="1" pivotButton="0" quotePrefix="0" xfId="0">
      <alignment horizontal="right" vertical="center"/>
    </xf>
    <xf numFmtId="0" fontId="10" fillId="12" borderId="1" applyAlignment="1" pivotButton="0" quotePrefix="0" xfId="0">
      <alignment horizontal="left" vertical="center" indent="1"/>
    </xf>
    <xf numFmtId="4" fontId="17" fillId="12" borderId="1" applyAlignment="1" pivotButton="0" quotePrefix="0" xfId="0">
      <alignment horizontal="right" vertical="center"/>
    </xf>
    <xf numFmtId="0" fontId="11" fillId="12" borderId="1" applyAlignment="1" pivotButton="0" quotePrefix="0" xfId="0">
      <alignment horizontal="center" vertical="center"/>
    </xf>
    <xf numFmtId="0" fontId="19" fillId="12" borderId="1" applyAlignment="1" pivotButton="0" quotePrefix="0" xfId="0">
      <alignment horizontal="left" vertical="center" wrapText="1" indent="1"/>
    </xf>
    <xf numFmtId="165" fontId="17" fillId="12" borderId="1" applyAlignment="1" pivotButton="0" quotePrefix="0" xfId="0">
      <alignment horizontal="right" vertical="center"/>
    </xf>
    <xf numFmtId="0" fontId="19" fillId="12" borderId="1" applyAlignment="1" pivotButton="0" quotePrefix="0" xfId="0">
      <alignment horizontal="left" vertical="center" indent="1"/>
    </xf>
    <xf numFmtId="0" fontId="20" fillId="5" borderId="6" applyAlignment="1" pivotButton="0" quotePrefix="0" xfId="0">
      <alignment horizontal="left" vertical="center" indent="1"/>
    </xf>
    <xf numFmtId="3" fontId="21" fillId="5" borderId="1" applyAlignment="1" pivotButton="0" quotePrefix="0" xfId="0">
      <alignment horizontal="right" vertical="center"/>
    </xf>
    <xf numFmtId="0" fontId="18" fillId="5" borderId="7" applyAlignment="1" pivotButton="0" quotePrefix="0" xfId="0">
      <alignment horizontal="left" vertical="center" wrapText="1" indent="1"/>
    </xf>
    <xf numFmtId="164" fontId="17" fillId="12" borderId="1" applyAlignment="1" pivotButton="0" quotePrefix="0" xfId="0">
      <alignment horizontal="right" vertical="center"/>
    </xf>
    <xf numFmtId="0" fontId="14" fillId="0" borderId="0" applyAlignment="1" pivotButton="0" quotePrefix="0" xfId="0">
      <alignment horizontal="left" vertical="center"/>
    </xf>
    <xf numFmtId="0" fontId="22" fillId="3" borderId="0" applyAlignment="1" pivotButton="0" quotePrefix="0" xfId="0">
      <alignment horizontal="left" vertical="center" indent="1"/>
    </xf>
    <xf numFmtId="0" fontId="15" fillId="8" borderId="0" applyAlignment="1" pivotButton="0" quotePrefix="0" xfId="0">
      <alignment horizontal="center" vertical="center"/>
    </xf>
    <xf numFmtId="0" fontId="18" fillId="0" borderId="1" applyAlignment="1" pivotButton="0" quotePrefix="0" xfId="0">
      <alignment horizontal="left" vertical="center" indent="1"/>
    </xf>
    <xf numFmtId="4" fontId="18" fillId="13" borderId="8" applyAlignment="1" pivotButton="0" quotePrefix="0" xfId="0">
      <alignment horizontal="right" vertical="center" indent="1"/>
    </xf>
    <xf numFmtId="3" fontId="23" fillId="0" borderId="1" applyAlignment="1" pivotButton="0" quotePrefix="0" xfId="0">
      <alignment horizontal="right" vertical="center" indent="1"/>
    </xf>
    <xf numFmtId="0" fontId="12" fillId="0" borderId="1" applyAlignment="1" pivotButton="0" quotePrefix="0" xfId="0">
      <alignment horizontal="left" vertical="center" indent="1"/>
    </xf>
    <xf numFmtId="0" fontId="12" fillId="0" borderId="0" applyAlignment="1" pivotButton="0" quotePrefix="0" xfId="0">
      <alignment horizontal="left" vertical="center"/>
    </xf>
    <xf numFmtId="0" fontId="24" fillId="8" borderId="1" applyAlignment="1" pivotButton="0" quotePrefix="0" xfId="0">
      <alignment horizontal="center" vertical="center"/>
    </xf>
    <xf numFmtId="4" fontId="23" fillId="0" borderId="1" applyAlignment="1" pivotButton="0" quotePrefix="0" xfId="0">
      <alignment horizontal="right" vertical="center" indent="1"/>
    </xf>
    <xf numFmtId="0" fontId="20" fillId="8" borderId="1" applyAlignment="1" pivotButton="0" quotePrefix="0" xfId="0">
      <alignment horizontal="left" vertical="center" indent="1"/>
    </xf>
    <xf numFmtId="0" fontId="25" fillId="14" borderId="9" applyAlignment="1" pivotButton="0" quotePrefix="0" xfId="0">
      <alignment horizontal="center" vertical="center"/>
    </xf>
    <xf numFmtId="0" fontId="8" fillId="3" borderId="1" applyAlignment="1" pivotButton="0" quotePrefix="0" xfId="0">
      <alignment horizontal="center" vertical="center" wrapText="1"/>
    </xf>
    <xf numFmtId="0" fontId="18" fillId="0" borderId="1" applyAlignment="1" pivotButton="0" quotePrefix="0" xfId="0">
      <alignment horizontal="center" vertical="center"/>
    </xf>
    <xf numFmtId="4" fontId="26" fillId="0" borderId="1" applyAlignment="1" pivotButton="0" quotePrefix="0" xfId="0">
      <alignment horizontal="right" vertical="center" indent="1"/>
    </xf>
    <xf numFmtId="0" fontId="18" fillId="8" borderId="1" applyAlignment="1" pivotButton="0" quotePrefix="0" xfId="0">
      <alignment horizontal="center" vertical="center"/>
    </xf>
    <xf numFmtId="4" fontId="26" fillId="8" borderId="1" applyAlignment="1" pivotButton="0" quotePrefix="0" xfId="0">
      <alignment horizontal="right" vertical="center" indent="1"/>
    </xf>
    <xf numFmtId="3" fontId="23" fillId="8" borderId="1" applyAlignment="1" pivotButton="0" quotePrefix="0" xfId="0">
      <alignment horizontal="right" vertical="center" indent="1"/>
    </xf>
    <xf numFmtId="0" fontId="15" fillId="8" borderId="1" applyAlignment="1" pivotButton="0" quotePrefix="0" xfId="0">
      <alignment horizontal="center" vertical="center" wrapText="1"/>
    </xf>
    <xf numFmtId="0" fontId="27" fillId="0" borderId="1" applyAlignment="1" pivotButton="0" quotePrefix="0" xfId="0">
      <alignment horizontal="center" vertical="center"/>
    </xf>
    <xf numFmtId="0" fontId="26" fillId="0" borderId="1" applyAlignment="1" pivotButton="0" quotePrefix="0" xfId="0">
      <alignment horizontal="center" vertical="center"/>
    </xf>
    <xf numFmtId="0" fontId="28" fillId="0" borderId="1" applyAlignment="1" pivotButton="0" quotePrefix="0" xfId="0">
      <alignment horizontal="center" vertical="center"/>
    </xf>
    <xf numFmtId="0" fontId="27" fillId="8" borderId="1" applyAlignment="1" pivotButton="0" quotePrefix="0" xfId="0">
      <alignment horizontal="center" vertical="center"/>
    </xf>
    <xf numFmtId="0" fontId="26" fillId="8" borderId="1" applyAlignment="1" pivotButton="0" quotePrefix="0" xfId="0">
      <alignment horizontal="center" vertical="center"/>
    </xf>
    <xf numFmtId="0" fontId="28" fillId="8" borderId="1" applyAlignment="1" pivotButton="0" quotePrefix="0" xfId="0">
      <alignment horizontal="center" vertical="center"/>
    </xf>
    <xf numFmtId="3" fontId="27" fillId="0" borderId="1" applyAlignment="1" pivotButton="0" quotePrefix="0" xfId="0">
      <alignment horizontal="center" vertical="center"/>
    </xf>
    <xf numFmtId="3" fontId="26" fillId="0" borderId="1" applyAlignment="1" pivotButton="0" quotePrefix="0" xfId="0">
      <alignment horizontal="center" vertical="center"/>
    </xf>
    <xf numFmtId="165" fontId="23" fillId="0" borderId="1" applyAlignment="1" pivotButton="0" quotePrefix="0" xfId="0">
      <alignment horizontal="right" vertical="center" indent="1"/>
    </xf>
    <xf numFmtId="166" fontId="23" fillId="0" borderId="1" applyAlignment="1" pivotButton="0" quotePrefix="0" xfId="0">
      <alignment horizontal="right" vertical="center" indent="1"/>
    </xf>
    <xf numFmtId="0" fontId="11" fillId="0" borderId="1" applyAlignment="1" pivotButton="0" quotePrefix="0" xfId="0">
      <alignment horizontal="left" vertical="center" indent="1"/>
    </xf>
    <xf numFmtId="3" fontId="27" fillId="8" borderId="1" applyAlignment="1" pivotButton="0" quotePrefix="0" xfId="0">
      <alignment horizontal="center" vertical="center"/>
    </xf>
    <xf numFmtId="3" fontId="26" fillId="8" borderId="1" applyAlignment="1" pivotButton="0" quotePrefix="0" xfId="0">
      <alignment horizontal="center" vertical="center"/>
    </xf>
    <xf numFmtId="165" fontId="23" fillId="8" borderId="1" applyAlignment="1" pivotButton="0" quotePrefix="0" xfId="0">
      <alignment horizontal="right" vertical="center" indent="1"/>
    </xf>
    <xf numFmtId="166" fontId="23" fillId="8" borderId="1" applyAlignment="1" pivotButton="0" quotePrefix="0" xfId="0">
      <alignment horizontal="right" vertical="center" indent="1"/>
    </xf>
    <xf numFmtId="0" fontId="11" fillId="8" borderId="1" applyAlignment="1" pivotButton="0" quotePrefix="0" xfId="0">
      <alignment horizontal="left" vertical="center" indent="1"/>
    </xf>
    <xf numFmtId="0" fontId="26" fillId="0" borderId="1" applyAlignment="1" pivotButton="0" quotePrefix="0" xfId="0">
      <alignment horizontal="left" vertical="center" indent="1"/>
    </xf>
    <xf numFmtId="0" fontId="26" fillId="8" borderId="1" applyAlignment="1" pivotButton="0" quotePrefix="0" xfId="0">
      <alignment horizontal="left" vertical="center" indent="1"/>
    </xf>
    <xf numFmtId="0" fontId="12" fillId="0" borderId="0" applyAlignment="1" pivotButton="0" quotePrefix="0" xfId="0">
      <alignment horizontal="left" vertical="center" wrapText="1"/>
    </xf>
    <xf numFmtId="0" fontId="16" fillId="5" borderId="1" applyAlignment="1" pivotButton="0" quotePrefix="0" xfId="0">
      <alignment horizontal="center" vertical="center"/>
    </xf>
    <xf numFmtId="164" fontId="11" fillId="5" borderId="1" applyAlignment="1" pivotButton="0" quotePrefix="0" xfId="0">
      <alignment horizontal="right" vertical="center"/>
    </xf>
    <xf numFmtId="3" fontId="11" fillId="5" borderId="1" applyAlignment="1" pivotButton="0" quotePrefix="0" xfId="0">
      <alignment horizontal="right" vertical="center"/>
    </xf>
    <xf numFmtId="0" fontId="16" fillId="2" borderId="1" applyAlignment="1" pivotButton="0" quotePrefix="0" xfId="0">
      <alignment horizontal="center" vertical="center"/>
    </xf>
    <xf numFmtId="164" fontId="11" fillId="2" borderId="1" applyAlignment="1" pivotButton="0" quotePrefix="0" xfId="0">
      <alignment horizontal="right" vertical="center"/>
    </xf>
    <xf numFmtId="3" fontId="11" fillId="2" borderId="1" applyAlignment="1" pivotButton="0" quotePrefix="0" xfId="0">
      <alignment horizontal="right" vertical="center"/>
    </xf>
    <xf numFmtId="0" fontId="19" fillId="2" borderId="0" applyAlignment="1" pivotButton="0" quotePrefix="0" xfId="0">
      <alignment horizontal="left" vertical="center" indent="1"/>
    </xf>
    <xf numFmtId="0" fontId="11" fillId="5" borderId="1" applyAlignment="1" pivotButton="0" quotePrefix="0" xfId="0">
      <alignment horizontal="left" vertical="center" indent="1"/>
    </xf>
    <xf numFmtId="0" fontId="11" fillId="2" borderId="1" applyAlignment="1" pivotButton="0" quotePrefix="0" xfId="0">
      <alignment horizontal="left" vertical="center" indent="1"/>
    </xf>
    <xf numFmtId="0" fontId="0" fillId="0" borderId="0" applyAlignment="1" pivotButton="0" quotePrefix="0" xfId="0">
      <alignment horizontal="general" vertical="bottom"/>
    </xf>
    <xf numFmtId="0" fontId="0" fillId="0" borderId="0" pivotButton="0" quotePrefix="0" xfId="0"/>
    <xf numFmtId="0" fontId="0" fillId="15" borderId="0" applyAlignment="1" pivotButton="0" quotePrefix="0" xfId="0">
      <alignment horizontal="general" vertical="bottom"/>
    </xf>
    <xf numFmtId="0" fontId="4" fillId="16" borderId="0" applyAlignment="1" pivotButton="0" quotePrefix="0" xfId="0">
      <alignment horizontal="center" vertical="center"/>
    </xf>
    <xf numFmtId="0" fontId="5" fillId="17" borderId="0" applyAlignment="1" pivotButton="0" quotePrefix="0" xfId="0">
      <alignment horizontal="center" vertical="center"/>
    </xf>
    <xf numFmtId="0" fontId="6" fillId="16" borderId="0" applyAlignment="1" pivotButton="0" quotePrefix="0" xfId="0">
      <alignment horizontal="center" vertical="center"/>
    </xf>
    <xf numFmtId="0" fontId="29" fillId="15" borderId="0" applyAlignment="1" pivotButton="0" quotePrefix="0" xfId="0">
      <alignment horizontal="center" vertical="center"/>
    </xf>
    <xf numFmtId="0" fontId="8" fillId="16" borderId="0" applyAlignment="1" pivotButton="0" quotePrefix="0" xfId="0">
      <alignment horizontal="left" vertical="center"/>
    </xf>
    <xf numFmtId="0" fontId="30" fillId="18" borderId="1" applyAlignment="1" pivotButton="0" quotePrefix="0" xfId="0">
      <alignment horizontal="center" vertical="center"/>
    </xf>
    <xf numFmtId="0" fontId="30" fillId="18" borderId="1" applyAlignment="1" pivotButton="0" quotePrefix="0" xfId="0">
      <alignment horizontal="left" vertical="center" indent="1"/>
    </xf>
    <xf numFmtId="0" fontId="31" fillId="18" borderId="2" applyAlignment="1" pivotButton="0" quotePrefix="0" xfId="0">
      <alignment horizontal="left" vertical="center" wrapText="1" indent="1"/>
    </xf>
    <xf numFmtId="0" fontId="0" fillId="0" borderId="11" pivotButton="0" quotePrefix="0" xfId="0"/>
    <xf numFmtId="0" fontId="30" fillId="15" borderId="1" applyAlignment="1" pivotButton="0" quotePrefix="0" xfId="0">
      <alignment horizontal="center" vertical="center"/>
    </xf>
    <xf numFmtId="0" fontId="30" fillId="15" borderId="1" applyAlignment="1" pivotButton="0" quotePrefix="0" xfId="0">
      <alignment horizontal="left" vertical="center" indent="1"/>
    </xf>
    <xf numFmtId="0" fontId="31" fillId="15" borderId="2" applyAlignment="1" pivotButton="0" quotePrefix="0" xfId="0">
      <alignment horizontal="left" vertical="center" wrapText="1" indent="1"/>
    </xf>
    <xf numFmtId="0" fontId="31" fillId="18" borderId="2" applyAlignment="1" pivotButton="0" quotePrefix="0" xfId="0">
      <alignment horizontal="left" vertical="top" wrapText="1" indent="1"/>
    </xf>
    <xf numFmtId="0" fontId="8" fillId="19" borderId="0" applyAlignment="1" pivotButton="0" quotePrefix="0" xfId="0">
      <alignment horizontal="left" vertical="center"/>
    </xf>
    <xf numFmtId="0" fontId="31" fillId="20" borderId="18" applyAlignment="1" pivotButton="0" quotePrefix="0" xfId="0">
      <alignment horizontal="left" vertical="top" wrapText="1" indent="1"/>
    </xf>
    <xf numFmtId="0" fontId="32" fillId="18" borderId="2" applyAlignment="1" pivotButton="0" quotePrefix="0" xfId="0">
      <alignment horizontal="left" vertical="top" wrapText="1" indent="1"/>
    </xf>
    <xf numFmtId="0" fontId="33" fillId="15" borderId="0" applyAlignment="1" pivotButton="0" quotePrefix="0" xfId="0">
      <alignment horizontal="center" vertical="center"/>
    </xf>
    <xf numFmtId="0" fontId="13" fillId="17" borderId="0" applyAlignment="1" pivotButton="0" quotePrefix="0" xfId="0">
      <alignment horizontal="left" vertical="center" indent="1"/>
    </xf>
    <xf numFmtId="0" fontId="34" fillId="15" borderId="0" applyAlignment="1" pivotButton="0" quotePrefix="0" xfId="0">
      <alignment horizontal="left" vertical="center" indent="1"/>
    </xf>
    <xf numFmtId="0" fontId="35" fillId="21" borderId="1" applyAlignment="1" pivotButton="0" quotePrefix="0" xfId="0">
      <alignment horizontal="center" vertical="center"/>
    </xf>
    <xf numFmtId="0" fontId="35" fillId="21" borderId="1" applyAlignment="1" pivotButton="0" quotePrefix="0" xfId="0">
      <alignment horizontal="left" vertical="center" indent="1"/>
    </xf>
    <xf numFmtId="0" fontId="35" fillId="21" borderId="2" applyAlignment="1" pivotButton="0" quotePrefix="0" xfId="0">
      <alignment horizontal="left" vertical="center" indent="1"/>
    </xf>
    <xf numFmtId="0" fontId="35" fillId="18" borderId="1" applyAlignment="1" pivotButton="0" quotePrefix="0" xfId="0">
      <alignment horizontal="center" vertical="center"/>
    </xf>
    <xf numFmtId="0" fontId="36" fillId="18" borderId="1" applyAlignment="1" pivotButton="0" quotePrefix="0" xfId="0">
      <alignment horizontal="left" vertical="center" indent="1"/>
    </xf>
    <xf numFmtId="0" fontId="32" fillId="18" borderId="2" applyAlignment="1" pivotButton="0" quotePrefix="0" xfId="0">
      <alignment horizontal="left" vertical="center" wrapText="1" indent="1"/>
    </xf>
    <xf numFmtId="0" fontId="35" fillId="15" borderId="1" applyAlignment="1" pivotButton="0" quotePrefix="0" xfId="0">
      <alignment horizontal="center" vertical="center"/>
    </xf>
    <xf numFmtId="0" fontId="36" fillId="15" borderId="1" applyAlignment="1" pivotButton="0" quotePrefix="0" xfId="0">
      <alignment horizontal="left" vertical="center" indent="1"/>
    </xf>
    <xf numFmtId="0" fontId="32" fillId="15" borderId="2" applyAlignment="1" pivotButton="0" quotePrefix="0" xfId="0">
      <alignment horizontal="left" vertical="center" wrapText="1" indent="1"/>
    </xf>
    <xf numFmtId="0" fontId="37" fillId="18" borderId="1" applyAlignment="1" pivotButton="0" quotePrefix="0" xfId="0">
      <alignment horizontal="center" vertical="center"/>
    </xf>
    <xf numFmtId="0" fontId="32" fillId="18" borderId="1" applyAlignment="1" pivotButton="0" quotePrefix="0" xfId="0">
      <alignment horizontal="left" vertical="center" wrapText="1" indent="1"/>
    </xf>
    <xf numFmtId="0" fontId="32" fillId="18" borderId="1" applyAlignment="1" pivotButton="0" quotePrefix="0" xfId="0">
      <alignment horizontal="center" vertical="center" wrapText="1"/>
    </xf>
    <xf numFmtId="0" fontId="37" fillId="15" borderId="1" applyAlignment="1" pivotButton="0" quotePrefix="0" xfId="0">
      <alignment horizontal="center" vertical="center"/>
    </xf>
    <xf numFmtId="0" fontId="32" fillId="15" borderId="1" applyAlignment="1" pivotButton="0" quotePrefix="0" xfId="0">
      <alignment horizontal="left" vertical="center" wrapText="1" indent="1"/>
    </xf>
    <xf numFmtId="0" fontId="32" fillId="15" borderId="1" applyAlignment="1" pivotButton="0" quotePrefix="0" xfId="0">
      <alignment horizontal="center" vertical="center" wrapText="1"/>
    </xf>
    <xf numFmtId="0" fontId="31" fillId="22" borderId="4" applyAlignment="1" pivotButton="0" quotePrefix="0" xfId="0">
      <alignment horizontal="left" vertical="top" wrapText="1" indent="1"/>
    </xf>
    <xf numFmtId="0" fontId="31" fillId="23" borderId="5" applyAlignment="1" pivotButton="0" quotePrefix="0" xfId="0">
      <alignment horizontal="left" vertical="top" wrapText="1" indent="1"/>
    </xf>
    <xf numFmtId="0" fontId="31" fillId="18" borderId="1" applyAlignment="1" pivotButton="0" quotePrefix="0" xfId="0">
      <alignment horizontal="left" vertical="center" indent="1"/>
    </xf>
    <xf numFmtId="164" fontId="38" fillId="11" borderId="1" applyAlignment="1" pivotButton="0" quotePrefix="0" xfId="0">
      <alignment horizontal="right" vertical="center"/>
    </xf>
    <xf numFmtId="0" fontId="32" fillId="18" borderId="1" applyAlignment="1" pivotButton="0" quotePrefix="0" xfId="0">
      <alignment horizontal="center" vertical="center"/>
    </xf>
    <xf numFmtId="0" fontId="39" fillId="18" borderId="1" applyAlignment="1" pivotButton="0" quotePrefix="0" xfId="0">
      <alignment horizontal="left" vertical="center" wrapText="1" indent="1"/>
    </xf>
    <xf numFmtId="4" fontId="38" fillId="11" borderId="1" applyAlignment="1" pivotButton="0" quotePrefix="0" xfId="0">
      <alignment horizontal="right" vertical="center"/>
    </xf>
    <xf numFmtId="0" fontId="38" fillId="11" borderId="1" applyAlignment="1" pivotButton="0" quotePrefix="0" xfId="0">
      <alignment horizontal="center" vertical="center"/>
    </xf>
    <xf numFmtId="3" fontId="38" fillId="11" borderId="1" applyAlignment="1" pivotButton="0" quotePrefix="0" xfId="0">
      <alignment horizontal="right" vertical="center"/>
    </xf>
    <xf numFmtId="0" fontId="31" fillId="24" borderId="1" applyAlignment="1" pivotButton="0" quotePrefix="0" xfId="0">
      <alignment horizontal="left" vertical="center" indent="1"/>
    </xf>
    <xf numFmtId="4" fontId="37" fillId="24" borderId="1" applyAlignment="1" pivotButton="0" quotePrefix="0" xfId="0">
      <alignment horizontal="right" vertical="center"/>
    </xf>
    <xf numFmtId="0" fontId="32" fillId="24" borderId="1" applyAlignment="1" pivotButton="0" quotePrefix="0" xfId="0">
      <alignment horizontal="center" vertical="center"/>
    </xf>
    <xf numFmtId="0" fontId="39" fillId="24" borderId="1" applyAlignment="1" pivotButton="0" quotePrefix="0" xfId="0">
      <alignment horizontal="left" vertical="center" wrapText="1" indent="1"/>
    </xf>
    <xf numFmtId="165" fontId="37" fillId="24" borderId="1" applyAlignment="1" pivotButton="0" quotePrefix="0" xfId="0">
      <alignment horizontal="right" vertical="center"/>
    </xf>
    <xf numFmtId="0" fontId="39" fillId="24" borderId="1" applyAlignment="1" pivotButton="0" quotePrefix="0" xfId="0">
      <alignment horizontal="left" vertical="center" indent="1"/>
    </xf>
    <xf numFmtId="0" fontId="40" fillId="18" borderId="19" applyAlignment="1" pivotButton="0" quotePrefix="0" xfId="0">
      <alignment horizontal="left" vertical="center" indent="1"/>
    </xf>
    <xf numFmtId="3" fontId="41" fillId="18" borderId="1" applyAlignment="1" pivotButton="0" quotePrefix="0" xfId="0">
      <alignment horizontal="right" vertical="center"/>
    </xf>
    <xf numFmtId="0" fontId="38" fillId="18" borderId="20" applyAlignment="1" pivotButton="0" quotePrefix="0" xfId="0">
      <alignment horizontal="left" vertical="center" wrapText="1" indent="1"/>
    </xf>
    <xf numFmtId="164" fontId="37" fillId="24" borderId="1" applyAlignment="1" pivotButton="0" quotePrefix="0" xfId="0">
      <alignment horizontal="right" vertical="center"/>
    </xf>
    <xf numFmtId="0" fontId="34" fillId="0" borderId="0" applyAlignment="1" pivotButton="0" quotePrefix="0" xfId="0">
      <alignment horizontal="left" vertical="center"/>
    </xf>
    <xf numFmtId="0" fontId="22" fillId="16" borderId="0" applyAlignment="1" pivotButton="0" quotePrefix="0" xfId="0">
      <alignment horizontal="left" vertical="center" indent="1"/>
    </xf>
    <xf numFmtId="0" fontId="35" fillId="21" borderId="0" applyAlignment="1" pivotButton="0" quotePrefix="0" xfId="0">
      <alignment horizontal="center" vertical="center"/>
    </xf>
    <xf numFmtId="0" fontId="38" fillId="0" borderId="1" applyAlignment="1" pivotButton="0" quotePrefix="0" xfId="0">
      <alignment horizontal="left" vertical="center" indent="1"/>
    </xf>
    <xf numFmtId="4" fontId="38" fillId="13" borderId="8" applyAlignment="1" pivotButton="0" quotePrefix="0" xfId="0">
      <alignment horizontal="right" vertical="center" indent="1"/>
    </xf>
    <xf numFmtId="3" fontId="42" fillId="0" borderId="1" applyAlignment="1" pivotButton="0" quotePrefix="0" xfId="0">
      <alignment horizontal="right" vertical="center" indent="1"/>
    </xf>
    <xf numFmtId="0" fontId="33" fillId="0" borderId="1" applyAlignment="1" pivotButton="0" quotePrefix="0" xfId="0">
      <alignment horizontal="left" vertical="center" indent="1"/>
    </xf>
    <xf numFmtId="0" fontId="33" fillId="0" borderId="0" applyAlignment="1" pivotButton="0" quotePrefix="0" xfId="0">
      <alignment horizontal="left" vertical="center"/>
    </xf>
    <xf numFmtId="0" fontId="43" fillId="21" borderId="1" applyAlignment="1" pivotButton="0" quotePrefix="0" xfId="0">
      <alignment horizontal="center" vertical="center"/>
    </xf>
    <xf numFmtId="4" fontId="42" fillId="0" borderId="1" applyAlignment="1" pivotButton="0" quotePrefix="0" xfId="0">
      <alignment horizontal="right" vertical="center" indent="1"/>
    </xf>
    <xf numFmtId="0" fontId="40" fillId="21" borderId="1" applyAlignment="1" pivotButton="0" quotePrefix="0" xfId="0">
      <alignment horizontal="left" vertical="center" indent="1"/>
    </xf>
    <xf numFmtId="0" fontId="44" fillId="14" borderId="21" applyAlignment="1" pivotButton="0" quotePrefix="0" xfId="0">
      <alignment horizontal="center" vertical="center"/>
    </xf>
    <xf numFmtId="0" fontId="0" fillId="0" borderId="22" pivotButton="0" quotePrefix="0" xfId="0"/>
    <xf numFmtId="0" fontId="0" fillId="0" borderId="23" pivotButton="0" quotePrefix="0" xfId="0"/>
    <xf numFmtId="0" fontId="8" fillId="16" borderId="1" applyAlignment="1" pivotButton="0" quotePrefix="0" xfId="0">
      <alignment horizontal="center" vertical="center" wrapText="1"/>
    </xf>
    <xf numFmtId="0" fontId="38" fillId="0" borderId="1" applyAlignment="1" pivotButton="0" quotePrefix="0" xfId="0">
      <alignment horizontal="center" vertical="center"/>
    </xf>
    <xf numFmtId="4" fontId="45" fillId="0" borderId="1" applyAlignment="1" pivotButton="0" quotePrefix="0" xfId="0">
      <alignment horizontal="right" vertical="center" indent="1"/>
    </xf>
    <xf numFmtId="0" fontId="38" fillId="21" borderId="1" applyAlignment="1" pivotButton="0" quotePrefix="0" xfId="0">
      <alignment horizontal="center" vertical="center"/>
    </xf>
    <xf numFmtId="4" fontId="45" fillId="21" borderId="1" applyAlignment="1" pivotButton="0" quotePrefix="0" xfId="0">
      <alignment horizontal="right" vertical="center" indent="1"/>
    </xf>
    <xf numFmtId="3" fontId="42" fillId="21" borderId="1" applyAlignment="1" pivotButton="0" quotePrefix="0" xfId="0">
      <alignment horizontal="right" vertical="center" indent="1"/>
    </xf>
    <xf numFmtId="0" fontId="0" fillId="0" borderId="17" pivotButton="0" quotePrefix="0" xfId="0"/>
    <xf numFmtId="0" fontId="35" fillId="21" borderId="1" applyAlignment="1" pivotButton="0" quotePrefix="0" xfId="0">
      <alignment horizontal="center" vertical="center" wrapText="1"/>
    </xf>
    <xf numFmtId="0" fontId="46" fillId="0" borderId="1" applyAlignment="1" pivotButton="0" quotePrefix="0" xfId="0">
      <alignment horizontal="center" vertical="center"/>
    </xf>
    <xf numFmtId="0" fontId="45" fillId="0" borderId="1" applyAlignment="1" pivotButton="0" quotePrefix="0" xfId="0">
      <alignment horizontal="center" vertical="center"/>
    </xf>
    <xf numFmtId="0" fontId="47" fillId="0" borderId="1" applyAlignment="1" pivotButton="0" quotePrefix="0" xfId="0">
      <alignment horizontal="center" vertical="center"/>
    </xf>
    <xf numFmtId="0" fontId="46" fillId="21" borderId="1" applyAlignment="1" pivotButton="0" quotePrefix="0" xfId="0">
      <alignment horizontal="center" vertical="center"/>
    </xf>
    <xf numFmtId="0" fontId="45" fillId="21" borderId="1" applyAlignment="1" pivotButton="0" quotePrefix="0" xfId="0">
      <alignment horizontal="center" vertical="center"/>
    </xf>
    <xf numFmtId="0" fontId="47" fillId="21" borderId="1" applyAlignment="1" pivotButton="0" quotePrefix="0" xfId="0">
      <alignment horizontal="center" vertical="center"/>
    </xf>
    <xf numFmtId="3" fontId="46" fillId="0" borderId="1" applyAlignment="1" pivotButton="0" quotePrefix="0" xfId="0">
      <alignment horizontal="center" vertical="center"/>
    </xf>
    <xf numFmtId="3" fontId="45" fillId="0" borderId="1" applyAlignment="1" pivotButton="0" quotePrefix="0" xfId="0">
      <alignment horizontal="center" vertical="center"/>
    </xf>
    <xf numFmtId="165" fontId="42" fillId="0" borderId="1" applyAlignment="1" pivotButton="0" quotePrefix="0" xfId="0">
      <alignment horizontal="right" vertical="center" indent="1"/>
    </xf>
    <xf numFmtId="166" fontId="42" fillId="0" borderId="1" applyAlignment="1" pivotButton="0" quotePrefix="0" xfId="0">
      <alignment horizontal="right" vertical="center" indent="1"/>
    </xf>
    <xf numFmtId="0" fontId="32" fillId="0" borderId="1" applyAlignment="1" pivotButton="0" quotePrefix="0" xfId="0">
      <alignment horizontal="left" vertical="center" indent="1"/>
    </xf>
    <xf numFmtId="3" fontId="46" fillId="21" borderId="1" applyAlignment="1" pivotButton="0" quotePrefix="0" xfId="0">
      <alignment horizontal="center" vertical="center"/>
    </xf>
    <xf numFmtId="3" fontId="45" fillId="21" borderId="1" applyAlignment="1" pivotButton="0" quotePrefix="0" xfId="0">
      <alignment horizontal="center" vertical="center"/>
    </xf>
    <xf numFmtId="165" fontId="42" fillId="21" borderId="1" applyAlignment="1" pivotButton="0" quotePrefix="0" xfId="0">
      <alignment horizontal="right" vertical="center" indent="1"/>
    </xf>
    <xf numFmtId="166" fontId="42" fillId="21" borderId="1" applyAlignment="1" pivotButton="0" quotePrefix="0" xfId="0">
      <alignment horizontal="right" vertical="center" indent="1"/>
    </xf>
    <xf numFmtId="0" fontId="32" fillId="21" borderId="1" applyAlignment="1" pivotButton="0" quotePrefix="0" xfId="0">
      <alignment horizontal="left" vertical="center" indent="1"/>
    </xf>
    <xf numFmtId="0" fontId="45" fillId="0" borderId="1" applyAlignment="1" pivotButton="0" quotePrefix="0" xfId="0">
      <alignment horizontal="left" vertical="center" indent="1"/>
    </xf>
    <xf numFmtId="0" fontId="45" fillId="21" borderId="1" applyAlignment="1" pivotButton="0" quotePrefix="0" xfId="0">
      <alignment horizontal="left" vertical="center" indent="1"/>
    </xf>
    <xf numFmtId="0" fontId="33" fillId="0" borderId="0" applyAlignment="1" pivotButton="0" quotePrefix="0" xfId="0">
      <alignment horizontal="left" vertical="center" wrapText="1"/>
    </xf>
    <xf numFmtId="0" fontId="36" fillId="18" borderId="1" applyAlignment="1" pivotButton="0" quotePrefix="0" xfId="0">
      <alignment horizontal="center" vertical="center"/>
    </xf>
    <xf numFmtId="164" fontId="32" fillId="18" borderId="1" applyAlignment="1" pivotButton="0" quotePrefix="0" xfId="0">
      <alignment horizontal="right" vertical="center"/>
    </xf>
    <xf numFmtId="3" fontId="32" fillId="18" borderId="1" applyAlignment="1" pivotButton="0" quotePrefix="0" xfId="0">
      <alignment horizontal="right" vertical="center"/>
    </xf>
    <xf numFmtId="0" fontId="36" fillId="15" borderId="1" applyAlignment="1" pivotButton="0" quotePrefix="0" xfId="0">
      <alignment horizontal="center" vertical="center"/>
    </xf>
    <xf numFmtId="164" fontId="32" fillId="15" borderId="1" applyAlignment="1" pivotButton="0" quotePrefix="0" xfId="0">
      <alignment horizontal="right" vertical="center"/>
    </xf>
    <xf numFmtId="3" fontId="32" fillId="15" borderId="1" applyAlignment="1" pivotButton="0" quotePrefix="0" xfId="0">
      <alignment horizontal="right" vertical="center"/>
    </xf>
    <xf numFmtId="0" fontId="39" fillId="15" borderId="0" applyAlignment="1" pivotButton="0" quotePrefix="0" xfId="0">
      <alignment horizontal="left" vertical="center" indent="1"/>
    </xf>
    <xf numFmtId="0" fontId="32" fillId="18" borderId="1" applyAlignment="1" pivotButton="0" quotePrefix="0" xfId="0">
      <alignment horizontal="left" vertical="center" indent="1"/>
    </xf>
    <xf numFmtId="0" fontId="32" fillId="15" borderId="1" applyAlignment="1" pivotButton="0" quotePrefix="0" xfId="0">
      <alignment horizontal="left" vertical="center" indent="1"/>
    </xf>
    <xf numFmtId="0" fontId="0" fillId="0" borderId="26" pivotButton="0" quotePrefix="0" xfId="0"/>
    <xf numFmtId="0" fontId="0" fillId="0" borderId="27" pivotButton="0" quotePrefix="0" xfId="0"/>
  </cellXfs>
  <cellStyles count="6">
    <cellStyle name="Normal" xfId="0" builtinId="0"/>
    <cellStyle name="Comma" xfId="1" builtinId="3"/>
    <cellStyle name="Comma [0]" xfId="2" builtinId="6"/>
    <cellStyle name="Currency" xfId="3" builtinId="4"/>
    <cellStyle name="Currency [0]" xfId="4" builtinId="7"/>
    <cellStyle name="Percent" xfId="5" builtinId="5"/>
  </cellStyles>
  <dxfs count="4">
    <dxf>
      <font>
        <name val="Calibri"/>
        <charset val="1"/>
        <family val="0"/>
        <b val="1"/>
        <color rgb="FFA12C7B"/>
        <sz val="11"/>
      </font>
      <fill>
        <patternFill>
          <bgColor rgb="FFFDE8F2"/>
        </patternFill>
      </fill>
    </dxf>
    <dxf>
      <font>
        <name val="Calibri"/>
        <charset val="1"/>
        <family val="0"/>
        <b val="1"/>
        <color rgb="FF964219"/>
        <sz val="11"/>
      </font>
      <fill>
        <patternFill>
          <bgColor rgb="FFFFF4E5"/>
        </patternFill>
      </fill>
    </dxf>
    <dxf>
      <font>
        <name val="Calibri"/>
        <charset val="1"/>
        <family val="0"/>
        <b val="1"/>
        <color rgb="FF01696F"/>
        <sz val="11"/>
      </font>
      <fill>
        <patternFill>
          <bgColor rgb="FFE8F4F2"/>
        </patternFill>
      </fill>
    </dxf>
    <dxf>
      <font>
        <name val="Calibri"/>
        <charset val="1"/>
        <family val="0"/>
        <b val="1"/>
        <color rgb="FF437A22"/>
        <sz val="11"/>
      </font>
      <fill>
        <patternFill>
          <bgColor rgb="FFE6F4DE"/>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1696F"/>
      <rgbColor rgb="FFD4D1CA"/>
      <rgbColor rgb="FF7A7974"/>
      <rgbColor rgb="FF9999FF"/>
      <rgbColor rgb="FFA12C7B"/>
      <rgbColor rgb="FFFFF4D1"/>
      <rgbColor rgb="FFE8F4F2"/>
      <rgbColor rgb="FF660066"/>
      <rgbColor rgb="FFFF8080"/>
      <rgbColor rgb="FF0066CC"/>
      <rgbColor rgb="FFFDE8F2"/>
      <rgbColor rgb="FF000080"/>
      <rgbColor rgb="FFFF00FF"/>
      <rgbColor rgb="FFFFFF00"/>
      <rgbColor rgb="FF00FFFF"/>
      <rgbColor rgb="FF800080"/>
      <rgbColor rgb="FF800000"/>
      <rgbColor rgb="FF008080"/>
      <rgbColor rgb="FF0000FF"/>
      <rgbColor rgb="FF00CCFF"/>
      <rgbColor rgb="FFF2F1ED"/>
      <rgbColor rgb="FFE6F4DE"/>
      <rgbColor rgb="FFFFF7E6"/>
      <rgbColor rgb="FFF7F6F2"/>
      <rgbColor rgb="FFFBFBF9"/>
      <rgbColor rgb="FFCC99FF"/>
      <rgbColor rgb="FFFFF4E5"/>
      <rgbColor rgb="FF3366FF"/>
      <rgbColor rgb="FF33CCCC"/>
      <rgbColor rgb="FF99CC00"/>
      <rgbColor rgb="FFFFCC00"/>
      <rgbColor rgb="FFD19900"/>
      <rgbColor rgb="FFFF6600"/>
      <rgbColor rgb="FF666699"/>
      <rgbColor rgb="FF969696"/>
      <rgbColor rgb="FF0C4E54"/>
      <rgbColor rgb="FF437A22"/>
      <rgbColor rgb="FF003300"/>
      <rgbColor rgb="FF333300"/>
      <rgbColor rgb="FF964219"/>
      <rgbColor rgb="FF993366"/>
      <rgbColor rgb="FF333399"/>
      <rgbColor rgb="FF28251D"/>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styles" Target="styles.xml" Id="rId8"/><Relationship Type="http://schemas.openxmlformats.org/officeDocument/2006/relationships/theme" Target="theme/theme1.xml" Id="rId9"/></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Relationships xmlns="http://schemas.openxmlformats.org/package/2006/relationships"><Relationship Type="http://schemas.openxmlformats.org/officeDocument/2006/relationships/hyperlink" Target="Turbomachinery_LO_Flushing_Suite.xlsx" TargetMode="External" Id="rId1"/><Relationship Type="http://schemas.openxmlformats.org/officeDocument/2006/relationships/hyperlink" Target="Turbomachinery_LO_Flushing_Suite.xlsx" TargetMode="External" Id="rId2"/><Relationship Type="http://schemas.openxmlformats.org/officeDocument/2006/relationships/hyperlink" Target="Turbomachinery_LO_Flushing_Suite.xlsx" TargetMode="External" Id="rId3"/><Relationship Type="http://schemas.openxmlformats.org/officeDocument/2006/relationships/hyperlink" Target="Turbomachinery_LO_Flushing_Suite.xlsx" TargetMode="External" Id="rId4"/><Relationship Type="http://schemas.openxmlformats.org/officeDocument/2006/relationships/hyperlink" Target="Turbomachinery_LO_Flushing_Suite.xlsx" TargetMode="External" Id="rId5"/><Relationship Type="http://schemas.openxmlformats.org/officeDocument/2006/relationships/hyperlink" Target="Turbomachinery_LO_Flushing_Suite.xlsx" TargetMode="External" Id="rId6"/><Relationship Type="http://schemas.openxmlformats.org/officeDocument/2006/relationships/hyperlink" Target="Turbomachinery_LO_Flushing_Suite.xlsx" TargetMode="External" Id="rId7"/><Relationship Type="http://schemas.openxmlformats.org/officeDocument/2006/relationships/hyperlink" Target="Turbomachinery_LO_Flushing_Suite.xlsx" TargetMode="External" Id="rId8"/><Relationship Type="http://schemas.openxmlformats.org/officeDocument/2006/relationships/hyperlink" Target="Turbomachinery_LO_Flushing_Suite.xlsx" TargetMode="External" Id="rId9"/><Relationship Type="http://schemas.openxmlformats.org/officeDocument/2006/relationships/hyperlink" Target="Turbomachinery_LO_Flushing_Suite.xlsx" TargetMode="External" Id="rId10"/><Relationship Type="http://schemas.openxmlformats.org/officeDocument/2006/relationships/hyperlink" Target="Turbomachinery_LO_Flushing_Suite.xlsx" TargetMode="External" Id="rId11"/><Relationship Type="http://schemas.openxmlformats.org/officeDocument/2006/relationships/hyperlink" Target="Turbomachinery_LO_Flushing_Suite.xlsx" TargetMode="External" Id="rId12"/></Relationships>
</file>

<file path=xl/worksheets/sheet1.xml><?xml version="1.0" encoding="utf-8"?>
<worksheet xmlns="http://schemas.openxmlformats.org/spreadsheetml/2006/main">
  <sheetPr filterMode="0">
    <outlinePr summaryBelow="1" summaryRight="1"/>
    <pageSetUpPr fitToPage="1"/>
  </sheetPr>
  <dimension ref="A1:G70"/>
  <sheetViews>
    <sheetView showFormulas="0" showGridLines="0" showRowColHeaders="1" showZeros="1" rightToLeft="0" tabSelected="1"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customHeight="1" zeroHeight="0" outlineLevelRow="0"/>
  <cols>
    <col width="3" customWidth="1" style="102" min="1" max="1"/>
    <col width="32" customWidth="1" style="102" min="2" max="2"/>
    <col width="30" customWidth="1" style="102" min="3" max="5"/>
    <col width="3" customWidth="1" style="102" min="6" max="7"/>
  </cols>
  <sheetData>
    <row r="1" ht="15" customHeight="1" s="103">
      <c r="A1" s="104" t="n"/>
      <c r="B1" s="104" t="n"/>
      <c r="C1" s="104" t="n"/>
      <c r="D1" s="104" t="n"/>
      <c r="E1" s="104" t="n"/>
      <c r="F1" s="104" t="n"/>
      <c r="G1" s="104" t="n"/>
    </row>
    <row r="2" ht="21.75" customHeight="1" s="103">
      <c r="A2" s="104" t="n"/>
      <c r="B2" s="105" t="inlineStr">
        <is>
          <t>TURBOMACHINERY.AI</t>
        </is>
      </c>
      <c r="F2" s="104" t="n"/>
      <c r="G2" s="104" t="n"/>
    </row>
    <row r="3" ht="37.5" customHeight="1" s="103">
      <c r="A3" s="104" t="n"/>
      <c r="B3" s="106" t="inlineStr">
        <is>
          <t>LO Flushing &amp; Lubrication Suite</t>
        </is>
      </c>
      <c r="F3" s="104" t="n"/>
      <c r="G3" s="104" t="n"/>
    </row>
    <row r="4" ht="37.5" customHeight="1" s="103">
      <c r="A4" s="104" t="n"/>
      <c r="F4" s="104" t="n"/>
      <c r="G4" s="104" t="n"/>
    </row>
    <row r="5" ht="21.75" customHeight="1" s="103">
      <c r="A5" s="104" t="n"/>
      <c r="B5" s="107" t="inlineStr">
        <is>
          <t>Flushing Procedure  ·  Reynolds Calculator  ·  ISO 4406 / NAS 1638 / SAE AS4059F</t>
        </is>
      </c>
      <c r="F5" s="104" t="n"/>
      <c r="G5" s="104" t="n"/>
    </row>
    <row r="6" ht="7.5" customHeight="1" s="103">
      <c r="A6" s="104" t="n"/>
      <c r="B6" s="104" t="n"/>
      <c r="C6" s="104" t="n"/>
      <c r="D6" s="104" t="n"/>
      <c r="E6" s="104" t="n"/>
      <c r="F6" s="104" t="n"/>
      <c r="G6" s="104" t="n"/>
    </row>
    <row r="7" ht="21.75" customHeight="1" s="103">
      <c r="A7" s="104" t="n"/>
      <c r="B7" s="108" t="inlineStr">
        <is>
          <t>Professional turbomachinery lubrication tool — based on API 614, ASTM D6439, ASTM D341, ISO 4406:1999/2017</t>
        </is>
      </c>
      <c r="F7" s="104" t="n"/>
      <c r="G7" s="104" t="n"/>
    </row>
    <row r="8" ht="12" customHeight="1" s="103">
      <c r="A8" s="104" t="n"/>
      <c r="B8" s="104" t="n"/>
      <c r="C8" s="104" t="n"/>
      <c r="D8" s="104" t="n"/>
      <c r="E8" s="104" t="n"/>
      <c r="F8" s="104" t="n"/>
      <c r="G8" s="104" t="n"/>
    </row>
    <row r="9" ht="24" customHeight="1" s="103">
      <c r="A9" s="104" t="n"/>
      <c r="B9" s="109" t="inlineStr">
        <is>
          <t xml:space="preserve">  TABLE OF CONTENTS  —  click to navigate</t>
        </is>
      </c>
      <c r="F9" s="104" t="n"/>
      <c r="G9" s="104" t="n"/>
    </row>
    <row r="10" ht="27.75" customHeight="1" s="103">
      <c r="A10" s="104" t="n"/>
      <c r="B10" s="110" t="inlineStr">
        <is>
          <t>1.</t>
        </is>
      </c>
      <c r="C10" s="111" t="inlineStr">
        <is>
          <t>Flushing Procedure</t>
        </is>
      </c>
      <c r="D10" s="112" t="inlineStr">
        <is>
          <t>Step-by-step high-velocity oil flushing protocol</t>
        </is>
      </c>
      <c r="E10" s="113" t="n"/>
      <c r="F10" s="104" t="n"/>
      <c r="G10" s="104" t="n"/>
    </row>
    <row r="11" ht="27.75" customHeight="1" s="103">
      <c r="A11" s="104" t="n"/>
      <c r="B11" s="114" t="inlineStr">
        <is>
          <t>2.</t>
        </is>
      </c>
      <c r="C11" s="115" t="inlineStr">
        <is>
          <t>Reynolds Calculator</t>
        </is>
      </c>
      <c r="D11" s="116" t="inlineStr">
        <is>
          <t>Flow / pipe / temperature / oil grade → Reynolds number + turbulence verdict</t>
        </is>
      </c>
      <c r="E11" s="113" t="n"/>
      <c r="F11" s="104" t="n"/>
      <c r="G11" s="104" t="n"/>
    </row>
    <row r="12" ht="27.75" customHeight="1" s="103">
      <c r="A12" s="104" t="n"/>
      <c r="B12" s="110" t="inlineStr">
        <is>
          <t>3.</t>
        </is>
      </c>
      <c r="C12" s="111" t="inlineStr">
        <is>
          <t>ISO 4406 Calculator</t>
        </is>
      </c>
      <c r="D12" s="112" t="inlineStr">
        <is>
          <t>Particle count per mL → ISO 4406 cleanliness code (3-digit)</t>
        </is>
      </c>
      <c r="E12" s="113" t="n"/>
      <c r="F12" s="104" t="n"/>
      <c r="G12" s="104" t="n"/>
    </row>
    <row r="13" ht="27.75" customHeight="1" s="103">
      <c r="A13" s="104" t="n"/>
      <c r="B13" s="114" t="inlineStr">
        <is>
          <t>4.</t>
        </is>
      </c>
      <c r="C13" s="115" t="inlineStr">
        <is>
          <t>ISO 4406 Reference</t>
        </is>
      </c>
      <c r="D13" s="116" t="inlineStr">
        <is>
          <t>Allocation of scale numbers per ISO 4406</t>
        </is>
      </c>
      <c r="E13" s="113" t="n"/>
      <c r="F13" s="104" t="n"/>
      <c r="G13" s="104" t="n"/>
    </row>
    <row r="14" ht="27.75" customHeight="1" s="103">
      <c r="A14" s="104" t="n"/>
      <c r="B14" s="110" t="inlineStr">
        <is>
          <t>5.</t>
        </is>
      </c>
      <c r="C14" s="111" t="inlineStr">
        <is>
          <t>Standards Comparison</t>
        </is>
      </c>
      <c r="D14" s="112" t="inlineStr">
        <is>
          <t>ISO 4406 ↔ NAS 1638 ↔ SAE AS4059F ↔ micron / mesh ↔ target cleanliness</t>
        </is>
      </c>
      <c r="E14" s="113" t="n"/>
      <c r="F14" s="104" t="n"/>
      <c r="G14" s="104" t="n"/>
    </row>
    <row r="15" ht="27.75" customHeight="1" s="103">
      <c r="A15" s="104" t="n"/>
      <c r="B15" s="114" t="inlineStr">
        <is>
          <t>6.</t>
        </is>
      </c>
      <c r="C15" s="115" t="inlineStr">
        <is>
          <t>Reference Data</t>
        </is>
      </c>
      <c r="D15" s="116" t="inlineStr">
        <is>
          <t>ISO VG viscosity · steel pipe IDs · cleanliness targets by service</t>
        </is>
      </c>
      <c r="E15" s="113" t="n"/>
      <c r="F15" s="104" t="n"/>
      <c r="G15" s="104" t="n"/>
    </row>
    <row r="16" ht="12" customHeight="1" s="103">
      <c r="A16" s="104" t="n"/>
      <c r="B16" s="104" t="n"/>
      <c r="C16" s="104" t="n"/>
      <c r="D16" s="104" t="n"/>
      <c r="E16" s="104" t="n"/>
      <c r="F16" s="104" t="n"/>
      <c r="G16" s="104" t="n"/>
    </row>
    <row r="17" ht="24" customHeight="1" s="103">
      <c r="A17" s="104" t="n"/>
      <c r="B17" s="109" t="inlineStr">
        <is>
          <t xml:space="preserve">  RECOMMENDED WORKFLOW</t>
        </is>
      </c>
      <c r="F17" s="104" t="n"/>
      <c r="G17" s="104" t="n"/>
    </row>
    <row r="18" ht="91.5" customHeight="1" s="103">
      <c r="A18" s="104" t="n"/>
      <c r="B18" s="117" t="inlineStr">
        <is>
          <t>STEP 1  —  Open Flushing Procedure and review the prerequisites, executable steps, and acceptance criteria.
STEP 2  —  Use the Reynolds Calculator to size the flushing flow rate for your pipe geometry, oil grade, and target temperature.
STEP 3  —  Collect oil samples during the flush; use the ISO 4406 Calculator to convert particle counts into cleanliness codes.
STEP 4  —  Compare results with the Standards Comparison and Reference Data tables to validate against OEM cleanliness targets.</t>
        </is>
      </c>
      <c r="C18" s="113" t="n"/>
      <c r="D18" s="113" t="n"/>
      <c r="E18" s="113" t="n"/>
      <c r="F18" s="104" t="n"/>
      <c r="G18" s="104" t="n"/>
    </row>
    <row r="19" ht="12" customHeight="1" s="103">
      <c r="A19" s="104" t="n"/>
      <c r="B19" s="104" t="n"/>
      <c r="C19" s="104" t="n"/>
      <c r="D19" s="104" t="n"/>
      <c r="E19" s="104" t="n"/>
      <c r="F19" s="104" t="n"/>
      <c r="G19" s="104" t="n"/>
    </row>
    <row r="20" ht="24" customHeight="1" s="103">
      <c r="A20" s="104" t="n"/>
      <c r="B20" s="118" t="inlineStr">
        <is>
          <t xml:space="preserve">  ⚠  IMPORTANT DISCLAIMER — READ BEFORE USE</t>
        </is>
      </c>
      <c r="F20" s="104" t="n"/>
      <c r="G20" s="104" t="n"/>
    </row>
    <row r="21" ht="199.5" customHeight="1" s="103">
      <c r="A21" s="104" t="n"/>
      <c r="B21" s="119" t="inlineStr">
        <is>
          <t>This tool is intended for use by qualified professionals (lubrication engineers, reliability engineers, mechanical engineers, and turbomachinery specialists) as a reference aid only. The calculations are based on published engineering correlations (Reynolds number for pipe flow; ASTM D341 / Walther viscosity-temperature relationship; ISO 4406:1999/2017 cleanliness coding) and industry guidance (API 614, ASTM D6439, NAS 1638, SAE AS4059F, machinery lubrication best practices) and are provided in good faith, but no warranty — express or implied — is made as to the accuracy, completeness, or fitness of any output for a particular purpose.
Use of this tool is entirely at the user's own risk and under the user's sole responsibility. All risks associated with the use and/or misuse of this tool — including but not limited to incorrect cleanliness classification, mis-specification of filtration, incorrect flushing flow targets, equipment damage, warranty implications, downtime, or any direct, indirect, incidental, consequential, or punitive damages — are borne entirely by the user.
The user must independently verify all results with their own engineering team and/or the original equipment manufacturer (OEM) and lube oil vendor before executing any decision or activity. Acceptance of cleanliness classifications, filtration specifications, flushing procedures, flow rates, temperatures, and verification methods remains the responsibility of the user and their cognizant engineering authority.</t>
        </is>
      </c>
      <c r="C21" s="113" t="n"/>
      <c r="D21" s="113" t="n"/>
      <c r="E21" s="113" t="n"/>
      <c r="F21" s="104" t="n"/>
      <c r="G21" s="104" t="n"/>
    </row>
    <row r="22" ht="12" customHeight="1" s="103">
      <c r="A22" s="104" t="n"/>
      <c r="B22" s="104" t="n"/>
      <c r="C22" s="104" t="n"/>
      <c r="D22" s="104" t="n"/>
      <c r="E22" s="104" t="n"/>
      <c r="F22" s="104" t="n"/>
      <c r="G22" s="104" t="n"/>
    </row>
    <row r="23" ht="24" customHeight="1" s="103">
      <c r="A23" s="104" t="n"/>
      <c r="B23" s="109" t="inlineStr">
        <is>
          <t xml:space="preserve">  ©  COPYRIGHT &amp; LICENSE TERMS</t>
        </is>
      </c>
      <c r="F23" s="104" t="n"/>
      <c r="G23" s="104" t="n"/>
    </row>
    <row r="24" ht="540" customHeight="1" s="103">
      <c r="A24" s="104" t="n"/>
      <c r="B24" s="120" t="inlineStr">
        <is>
          <t>© 2026 Turbomachinery.AI — All rights reserved.
This workbook, including its layout, formulas, reference tables, procedures, and supporting documentation, is the exclusive intellectual property of Turbomachinery.AI and is protected by international copyright law and applicable intellectual property treaties.
PERMITTED USE — The licensed user is granted a personal, non-exclusive, non-transferable right to use this tool for their own professional engineering activities.
PROHIBITED — Without the prior written consent of Turbomachinery.AI, the user shall NOT:
    •  Modify, alter, decompile, reverse-engineer, or create derivative works from this workbook
    •  Sell, sublicense, rent, lease, or otherwise commercialize this workbook in whole or in part
    •  Distribute, share, transfer, transmit, or make available this workbook to any third party
    •  Remove, obscure, or alter any copyright, trademark, or proprietary notice contained herein
    •  Use this workbook to develop, train, or evaluate any competing product or service
WARRANTY — Provided "AS IS" and "AS AVAILABLE," without warranty of any kind, either express or implied, including but not limited to merchantability, fitness for a particular purpose, accuracy, non-infringement, or uninterrupted operation.
LIMITATION OF LIABILITY — In no event shall Turbomachinery.AI, its owners, officers, contributors, or licensors be liable for any direct, indirect, incidental, special, consequential, exemplary, or punitive damages (including loss of profits, revenue, data, goodwill, or business interruption) arising out of or in connection with the use of, or inability to use, this workbook — even if advised of the possibility of such damages.
INDEMNIFICATION — The user agrees to indemnify and hold harmless Turbomachinery.AI from any claim, loss, damage, liability, cost, or expense (including reasonable legal fees) arising from the user's use or misuse of this workbook, or from the user's breach of these terms.
GOVERNING LAW — Laws of the State of Texas, USA. Exclusive venue in Dallas County, Texas. SEVERABILITY clause applies — if any provision is held invalid, the remaining provisions remain in effect.
BY OPENING, USING, OR RETAINING A COPY OF THIS WORKBOOK, THE USER ACKNOWLEDGES THAT THEY HAVE READ, UNDERSTOOD, AND AGREE TO BE BOUND BY THESE TERMS. IF THE USER DOES NOT AGREE, THEY MUST IMMEDIATELY DISCONTINUE USE AND DELETE ALL COPIES OF THIS WORKBOOK.</t>
        </is>
      </c>
      <c r="C24" s="113" t="n"/>
      <c r="D24" s="113" t="n"/>
      <c r="E24" s="113" t="n"/>
      <c r="F24" s="104" t="n"/>
      <c r="G24" s="104" t="n"/>
    </row>
    <row r="25" ht="12" customHeight="1" s="103">
      <c r="A25" s="104" t="n"/>
      <c r="B25" s="104" t="n"/>
      <c r="C25" s="104" t="n"/>
      <c r="D25" s="104" t="n"/>
      <c r="E25" s="104" t="n"/>
      <c r="F25" s="104" t="n"/>
      <c r="G25" s="104" t="n"/>
    </row>
    <row r="26" ht="18" customHeight="1" s="103">
      <c r="A26" s="104" t="n"/>
      <c r="B26" s="121" t="inlineStr">
        <is>
          <t>Turbomachinery.AI  ·  www.turbomachinery.ai  ·  LO Flushing &amp; Lubrication Suite  ·  Version 1.0  ·  Released 2026</t>
        </is>
      </c>
      <c r="F26" s="104" t="n"/>
      <c r="G26" s="104" t="n"/>
    </row>
    <row r="27" ht="15" customHeight="1" s="103">
      <c r="A27" s="104" t="n"/>
      <c r="B27" s="104" t="n"/>
      <c r="C27" s="104" t="n"/>
      <c r="D27" s="104" t="n"/>
      <c r="E27" s="104" t="n"/>
      <c r="F27" s="104" t="n"/>
      <c r="G27" s="104" t="n"/>
    </row>
    <row r="28" ht="15" customHeight="1" s="103">
      <c r="A28" s="104" t="n"/>
      <c r="B28" s="104" t="n"/>
      <c r="C28" s="104" t="n"/>
      <c r="D28" s="104" t="n"/>
      <c r="E28" s="104" t="n"/>
      <c r="F28" s="104" t="n"/>
      <c r="G28" s="104" t="n"/>
    </row>
    <row r="29" ht="15" customHeight="1" s="103">
      <c r="A29" s="104" t="n"/>
      <c r="B29" s="104" t="n"/>
      <c r="C29" s="104" t="n"/>
      <c r="D29" s="104" t="n"/>
      <c r="E29" s="104" t="n"/>
      <c r="F29" s="104" t="n"/>
      <c r="G29" s="104" t="n"/>
    </row>
    <row r="30" ht="15" customHeight="1" s="103">
      <c r="A30" s="104" t="n"/>
      <c r="B30" s="104" t="n"/>
      <c r="C30" s="104" t="n"/>
      <c r="D30" s="104" t="n"/>
      <c r="E30" s="104" t="n"/>
      <c r="F30" s="104" t="n"/>
      <c r="G30" s="104" t="n"/>
    </row>
    <row r="31" ht="15" customHeight="1" s="103">
      <c r="A31" s="104" t="n"/>
      <c r="B31" s="104" t="n"/>
      <c r="C31" s="104" t="n"/>
      <c r="D31" s="104" t="n"/>
      <c r="E31" s="104" t="n"/>
      <c r="F31" s="104" t="n"/>
      <c r="G31" s="104" t="n"/>
    </row>
    <row r="32" ht="15" customHeight="1" s="103">
      <c r="A32" s="104" t="n"/>
      <c r="B32" s="104" t="n"/>
      <c r="C32" s="104" t="n"/>
      <c r="D32" s="104" t="n"/>
      <c r="E32" s="104" t="n"/>
      <c r="F32" s="104" t="n"/>
      <c r="G32" s="104" t="n"/>
    </row>
    <row r="33" ht="15" customHeight="1" s="103">
      <c r="A33" s="104" t="n"/>
      <c r="B33" s="104" t="n"/>
      <c r="C33" s="104" t="n"/>
      <c r="D33" s="104" t="n"/>
      <c r="E33" s="104" t="n"/>
      <c r="F33" s="104" t="n"/>
      <c r="G33" s="104" t="n"/>
    </row>
    <row r="34" ht="15" customHeight="1" s="103">
      <c r="A34" s="104" t="n"/>
      <c r="B34" s="104" t="n"/>
      <c r="C34" s="104" t="n"/>
      <c r="D34" s="104" t="n"/>
      <c r="E34" s="104" t="n"/>
      <c r="F34" s="104" t="n"/>
      <c r="G34" s="104" t="n"/>
    </row>
    <row r="35" ht="15" customHeight="1" s="103">
      <c r="A35" s="104" t="n"/>
      <c r="B35" s="104" t="n"/>
      <c r="C35" s="104" t="n"/>
      <c r="D35" s="104" t="n"/>
      <c r="E35" s="104" t="n"/>
      <c r="F35" s="104" t="n"/>
      <c r="G35" s="104" t="n"/>
    </row>
    <row r="36" ht="15" customHeight="1" s="103">
      <c r="A36" s="104" t="n"/>
      <c r="B36" s="104" t="n"/>
      <c r="C36" s="104" t="n"/>
      <c r="D36" s="104" t="n"/>
      <c r="E36" s="104" t="n"/>
      <c r="F36" s="104" t="n"/>
      <c r="G36" s="104" t="n"/>
    </row>
    <row r="37" ht="15" customHeight="1" s="103">
      <c r="A37" s="104" t="n"/>
      <c r="B37" s="104" t="n"/>
      <c r="C37" s="104" t="n"/>
      <c r="D37" s="104" t="n"/>
      <c r="E37" s="104" t="n"/>
      <c r="F37" s="104" t="n"/>
      <c r="G37" s="104" t="n"/>
    </row>
    <row r="38" ht="15" customHeight="1" s="103">
      <c r="A38" s="104" t="n"/>
      <c r="B38" s="104" t="n"/>
      <c r="C38" s="104" t="n"/>
      <c r="D38" s="104" t="n"/>
      <c r="E38" s="104" t="n"/>
      <c r="F38" s="104" t="n"/>
      <c r="G38" s="104" t="n"/>
    </row>
    <row r="39" ht="15" customHeight="1" s="103">
      <c r="A39" s="104" t="n"/>
      <c r="B39" s="104" t="n"/>
      <c r="C39" s="104" t="n"/>
      <c r="D39" s="104" t="n"/>
      <c r="E39" s="104" t="n"/>
      <c r="F39" s="104" t="n"/>
      <c r="G39" s="104" t="n"/>
    </row>
    <row r="40" ht="15" customHeight="1" s="103">
      <c r="A40" s="104" t="n"/>
      <c r="B40" s="104" t="n"/>
      <c r="C40" s="104" t="n"/>
      <c r="D40" s="104" t="n"/>
      <c r="E40" s="104" t="n"/>
      <c r="F40" s="104" t="n"/>
      <c r="G40" s="104" t="n"/>
    </row>
    <row r="41" ht="15" customHeight="1" s="103">
      <c r="A41" s="104" t="n"/>
      <c r="B41" s="104" t="n"/>
      <c r="C41" s="104" t="n"/>
      <c r="D41" s="104" t="n"/>
      <c r="E41" s="104" t="n"/>
      <c r="F41" s="104" t="n"/>
      <c r="G41" s="104" t="n"/>
    </row>
    <row r="42" ht="15" customHeight="1" s="103">
      <c r="A42" s="104" t="n"/>
      <c r="B42" s="104" t="n"/>
      <c r="C42" s="104" t="n"/>
      <c r="D42" s="104" t="n"/>
      <c r="E42" s="104" t="n"/>
      <c r="F42" s="104" t="n"/>
      <c r="G42" s="104" t="n"/>
    </row>
    <row r="43" ht="15" customHeight="1" s="103">
      <c r="A43" s="104" t="n"/>
      <c r="B43" s="104" t="n"/>
      <c r="C43" s="104" t="n"/>
      <c r="D43" s="104" t="n"/>
      <c r="E43" s="104" t="n"/>
      <c r="F43" s="104" t="n"/>
      <c r="G43" s="104" t="n"/>
    </row>
    <row r="44" ht="15" customHeight="1" s="103">
      <c r="A44" s="104" t="n"/>
      <c r="B44" s="104" t="n"/>
      <c r="C44" s="104" t="n"/>
      <c r="D44" s="104" t="n"/>
      <c r="E44" s="104" t="n"/>
      <c r="F44" s="104" t="n"/>
      <c r="G44" s="104" t="n"/>
    </row>
    <row r="45" ht="15" customHeight="1" s="103">
      <c r="A45" s="104" t="n"/>
      <c r="B45" s="104" t="n"/>
      <c r="C45" s="104" t="n"/>
      <c r="D45" s="104" t="n"/>
      <c r="E45" s="104" t="n"/>
      <c r="F45" s="104" t="n"/>
      <c r="G45" s="104" t="n"/>
    </row>
    <row r="46" ht="15" customHeight="1" s="103">
      <c r="A46" s="104" t="n"/>
      <c r="B46" s="104" t="n"/>
      <c r="C46" s="104" t="n"/>
      <c r="D46" s="104" t="n"/>
      <c r="E46" s="104" t="n"/>
      <c r="F46" s="104" t="n"/>
      <c r="G46" s="104" t="n"/>
    </row>
    <row r="47" ht="15" customHeight="1" s="103">
      <c r="A47" s="104" t="n"/>
      <c r="B47" s="104" t="n"/>
      <c r="C47" s="104" t="n"/>
      <c r="D47" s="104" t="n"/>
      <c r="E47" s="104" t="n"/>
      <c r="F47" s="104" t="n"/>
      <c r="G47" s="104" t="n"/>
    </row>
    <row r="48" ht="15" customHeight="1" s="103">
      <c r="A48" s="104" t="n"/>
      <c r="B48" s="104" t="n"/>
      <c r="C48" s="104" t="n"/>
      <c r="D48" s="104" t="n"/>
      <c r="E48" s="104" t="n"/>
      <c r="F48" s="104" t="n"/>
      <c r="G48" s="104" t="n"/>
    </row>
    <row r="49" ht="15" customHeight="1" s="103">
      <c r="A49" s="104" t="n"/>
      <c r="B49" s="104" t="n"/>
      <c r="C49" s="104" t="n"/>
      <c r="D49" s="104" t="n"/>
      <c r="E49" s="104" t="n"/>
      <c r="F49" s="104" t="n"/>
      <c r="G49" s="104" t="n"/>
    </row>
    <row r="50" ht="15" customHeight="1" s="103">
      <c r="A50" s="104" t="n"/>
      <c r="B50" s="104" t="n"/>
      <c r="C50" s="104" t="n"/>
      <c r="D50" s="104" t="n"/>
      <c r="E50" s="104" t="n"/>
      <c r="F50" s="104" t="n"/>
      <c r="G50" s="104" t="n"/>
    </row>
    <row r="51" ht="15" customHeight="1" s="103">
      <c r="A51" s="104" t="n"/>
      <c r="B51" s="104" t="n"/>
      <c r="C51" s="104" t="n"/>
      <c r="D51" s="104" t="n"/>
      <c r="E51" s="104" t="n"/>
      <c r="F51" s="104" t="n"/>
      <c r="G51" s="104" t="n"/>
    </row>
    <row r="52" ht="15" customHeight="1" s="103">
      <c r="A52" s="104" t="n"/>
      <c r="B52" s="104" t="n"/>
      <c r="C52" s="104" t="n"/>
      <c r="D52" s="104" t="n"/>
      <c r="E52" s="104" t="n"/>
      <c r="F52" s="104" t="n"/>
      <c r="G52" s="104" t="n"/>
    </row>
    <row r="53" ht="15" customHeight="1" s="103">
      <c r="A53" s="104" t="n"/>
      <c r="B53" s="104" t="n"/>
      <c r="C53" s="104" t="n"/>
      <c r="D53" s="104" t="n"/>
      <c r="E53" s="104" t="n"/>
      <c r="F53" s="104" t="n"/>
      <c r="G53" s="104" t="n"/>
    </row>
    <row r="54" ht="15" customHeight="1" s="103">
      <c r="A54" s="104" t="n"/>
      <c r="B54" s="104" t="n"/>
      <c r="C54" s="104" t="n"/>
      <c r="D54" s="104" t="n"/>
      <c r="E54" s="104" t="n"/>
      <c r="F54" s="104" t="n"/>
      <c r="G54" s="104" t="n"/>
    </row>
    <row r="55" ht="15" customHeight="1" s="103">
      <c r="A55" s="104" t="n"/>
      <c r="B55" s="104" t="n"/>
      <c r="C55" s="104" t="n"/>
      <c r="D55" s="104" t="n"/>
      <c r="E55" s="104" t="n"/>
      <c r="F55" s="104" t="n"/>
      <c r="G55" s="104" t="n"/>
    </row>
    <row r="56" ht="15" customHeight="1" s="103">
      <c r="A56" s="104" t="n"/>
      <c r="B56" s="104" t="n"/>
      <c r="C56" s="104" t="n"/>
      <c r="D56" s="104" t="n"/>
      <c r="E56" s="104" t="n"/>
      <c r="F56" s="104" t="n"/>
      <c r="G56" s="104" t="n"/>
    </row>
    <row r="57" ht="15" customHeight="1" s="103">
      <c r="A57" s="104" t="n"/>
      <c r="B57" s="104" t="n"/>
      <c r="C57" s="104" t="n"/>
      <c r="D57" s="104" t="n"/>
      <c r="E57" s="104" t="n"/>
      <c r="F57" s="104" t="n"/>
      <c r="G57" s="104" t="n"/>
    </row>
    <row r="58" ht="15" customHeight="1" s="103">
      <c r="A58" s="104" t="n"/>
      <c r="B58" s="104" t="n"/>
      <c r="C58" s="104" t="n"/>
      <c r="D58" s="104" t="n"/>
      <c r="E58" s="104" t="n"/>
      <c r="F58" s="104" t="n"/>
      <c r="G58" s="104" t="n"/>
    </row>
    <row r="59" ht="15" customHeight="1" s="103">
      <c r="A59" s="104" t="n"/>
      <c r="B59" s="104" t="n"/>
      <c r="C59" s="104" t="n"/>
      <c r="D59" s="104" t="n"/>
      <c r="E59" s="104" t="n"/>
      <c r="F59" s="104" t="n"/>
      <c r="G59" s="104" t="n"/>
    </row>
    <row r="60" ht="15" customHeight="1" s="103">
      <c r="A60" s="104" t="n"/>
      <c r="B60" s="104" t="n"/>
      <c r="C60" s="104" t="n"/>
      <c r="D60" s="104" t="n"/>
      <c r="E60" s="104" t="n"/>
      <c r="F60" s="104" t="n"/>
      <c r="G60" s="104" t="n"/>
    </row>
    <row r="61" ht="15" customHeight="1" s="103">
      <c r="A61" s="104" t="n"/>
      <c r="B61" s="104" t="n"/>
      <c r="C61" s="104" t="n"/>
      <c r="D61" s="104" t="n"/>
      <c r="E61" s="104" t="n"/>
      <c r="F61" s="104" t="n"/>
      <c r="G61" s="104" t="n"/>
    </row>
    <row r="62" ht="15" customHeight="1" s="103">
      <c r="A62" s="104" t="n"/>
      <c r="B62" s="104" t="n"/>
      <c r="C62" s="104" t="n"/>
      <c r="D62" s="104" t="n"/>
      <c r="E62" s="104" t="n"/>
      <c r="F62" s="104" t="n"/>
      <c r="G62" s="104" t="n"/>
    </row>
    <row r="63" ht="15" customHeight="1" s="103">
      <c r="A63" s="104" t="n"/>
      <c r="B63" s="104" t="n"/>
      <c r="C63" s="104" t="n"/>
      <c r="D63" s="104" t="n"/>
      <c r="E63" s="104" t="n"/>
      <c r="F63" s="104" t="n"/>
      <c r="G63" s="104" t="n"/>
    </row>
    <row r="64" ht="15" customHeight="1" s="103">
      <c r="A64" s="104" t="n"/>
      <c r="B64" s="104" t="n"/>
      <c r="C64" s="104" t="n"/>
      <c r="D64" s="104" t="n"/>
      <c r="E64" s="104" t="n"/>
      <c r="F64" s="104" t="n"/>
      <c r="G64" s="104" t="n"/>
    </row>
    <row r="65" ht="15" customHeight="1" s="103">
      <c r="A65" s="104" t="n"/>
      <c r="B65" s="104" t="n"/>
      <c r="C65" s="104" t="n"/>
      <c r="D65" s="104" t="n"/>
      <c r="E65" s="104" t="n"/>
      <c r="F65" s="104" t="n"/>
      <c r="G65" s="104" t="n"/>
    </row>
    <row r="66" ht="15" customHeight="1" s="103">
      <c r="A66" s="104" t="n"/>
      <c r="B66" s="104" t="n"/>
      <c r="C66" s="104" t="n"/>
      <c r="D66" s="104" t="n"/>
      <c r="E66" s="104" t="n"/>
      <c r="F66" s="104" t="n"/>
      <c r="G66" s="104" t="n"/>
    </row>
    <row r="67" ht="15" customHeight="1" s="103">
      <c r="A67" s="104" t="n"/>
      <c r="B67" s="104" t="n"/>
      <c r="C67" s="104" t="n"/>
      <c r="D67" s="104" t="n"/>
      <c r="E67" s="104" t="n"/>
      <c r="F67" s="104" t="n"/>
      <c r="G67" s="104" t="n"/>
    </row>
    <row r="68" ht="15" customHeight="1" s="103">
      <c r="A68" s="104" t="n"/>
      <c r="B68" s="104" t="n"/>
      <c r="C68" s="104" t="n"/>
      <c r="D68" s="104" t="n"/>
      <c r="E68" s="104" t="n"/>
      <c r="F68" s="104" t="n"/>
      <c r="G68" s="104" t="n"/>
    </row>
    <row r="69" ht="15" customHeight="1" s="103">
      <c r="A69" s="104" t="n"/>
      <c r="B69" s="104" t="n"/>
      <c r="C69" s="104" t="n"/>
      <c r="D69" s="104" t="n"/>
      <c r="E69" s="104" t="n"/>
      <c r="F69" s="104" t="n"/>
      <c r="G69" s="104" t="n"/>
    </row>
    <row r="70" ht="15" customHeight="1" s="103">
      <c r="A70" s="104" t="n"/>
      <c r="B70" s="104" t="n"/>
      <c r="C70" s="104" t="n"/>
      <c r="D70" s="104" t="n"/>
      <c r="E70" s="104" t="n"/>
      <c r="F70" s="104" t="n"/>
      <c r="G70" s="104" t="n"/>
    </row>
  </sheetData>
  <mergeCells count="18">
    <mergeCell ref="B17:E17"/>
    <mergeCell ref="B9:E9"/>
    <mergeCell ref="B23:E23"/>
    <mergeCell ref="B18:E18"/>
    <mergeCell ref="D10:E10"/>
    <mergeCell ref="B26:E26"/>
    <mergeCell ref="B3:E4"/>
    <mergeCell ref="D15:E15"/>
    <mergeCell ref="D11:E11"/>
    <mergeCell ref="D13:E13"/>
    <mergeCell ref="B21:E21"/>
    <mergeCell ref="B7:E7"/>
    <mergeCell ref="D14:E14"/>
    <mergeCell ref="B24:E24"/>
    <mergeCell ref="B5:E5"/>
    <mergeCell ref="B20:E20"/>
    <mergeCell ref="B2:E2"/>
    <mergeCell ref="D12:E12"/>
  </mergeCells>
  <hyperlinks>
    <hyperlink xmlns:r="http://schemas.openxmlformats.org/officeDocument/2006/relationships" ref="B10" location="'Flushing%20Procedure'!B2" display="1." r:id="rId1"/>
    <hyperlink xmlns:r="http://schemas.openxmlformats.org/officeDocument/2006/relationships" ref="C10" location="'Flushing%20Procedure'!B2" display="Flushing Procedure" r:id="rId2"/>
    <hyperlink xmlns:r="http://schemas.openxmlformats.org/officeDocument/2006/relationships" ref="B11" location="'Reynolds%20Calculator'!B2" display="2." r:id="rId3"/>
    <hyperlink xmlns:r="http://schemas.openxmlformats.org/officeDocument/2006/relationships" ref="C11" location="'Reynolds%20Calculator'!B2" display="Reynolds Calculator" r:id="rId4"/>
    <hyperlink xmlns:r="http://schemas.openxmlformats.org/officeDocument/2006/relationships" ref="B12" location="'ISO%204406%20Calculator'!B2" display="3." r:id="rId5"/>
    <hyperlink xmlns:r="http://schemas.openxmlformats.org/officeDocument/2006/relationships" ref="C12" location="'ISO%204406%20Calculator'!B2" display="ISO 4406 Calculator" r:id="rId6"/>
    <hyperlink xmlns:r="http://schemas.openxmlformats.org/officeDocument/2006/relationships" ref="B13" location="'ISO%204406%20Reference'!B2" display="4." r:id="rId7"/>
    <hyperlink xmlns:r="http://schemas.openxmlformats.org/officeDocument/2006/relationships" ref="C13" location="'ISO%204406%20Reference'!B2" display="ISO 4406 Reference" r:id="rId8"/>
    <hyperlink xmlns:r="http://schemas.openxmlformats.org/officeDocument/2006/relationships" ref="B14" location="'Standards%20Comparison'!B2" display="5." r:id="rId9"/>
    <hyperlink xmlns:r="http://schemas.openxmlformats.org/officeDocument/2006/relationships" ref="C14" location="'Standards%20Comparison'!B2" display="Standards Comparison" r:id="rId10"/>
    <hyperlink xmlns:r="http://schemas.openxmlformats.org/officeDocument/2006/relationships" ref="B15" location="'Reference%20Data'!B2" display="6." r:id="rId11"/>
    <hyperlink xmlns:r="http://schemas.openxmlformats.org/officeDocument/2006/relationships" ref="C15" location="'Reference%20Data'!B2" display="Reference Data" r:id="rId12"/>
  </hyperlinks>
  <printOptions horizontalCentered="1" verticalCentered="0" headings="0" gridLines="0" gridLinesSet="1"/>
  <pageMargins left="0.75" right="0.75" top="1" bottom="1" header="0.511811023622047" footer="0.511811023622047"/>
  <pageSetup orientation="portrait" paperSize="1" scale="100" fitToHeight="1" fitToWidth="1" pageOrder="downThenOver" blackAndWhite="0" draft="0" horizontalDpi="300" verticalDpi="300" copies="1"/>
</worksheet>
</file>

<file path=xl/worksheets/sheet2.xml><?xml version="1.0" encoding="utf-8"?>
<worksheet xmlns="http://schemas.openxmlformats.org/spreadsheetml/2006/main">
  <sheetPr filterMode="0">
    <outlinePr summaryBelow="1" summaryRight="1"/>
    <pageSetUpPr fitToPage="1"/>
  </sheetPr>
  <dimension ref="A1:F120"/>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customHeight="1" zeroHeight="0" outlineLevelRow="0"/>
  <cols>
    <col width="3" customWidth="1" style="102" min="1" max="1"/>
    <col width="6" customWidth="1" style="102" min="2" max="2"/>
    <col width="50" customWidth="1" style="102" min="3" max="3"/>
    <col width="32" customWidth="1" style="102" min="4" max="4"/>
    <col width="18" customWidth="1" style="102" min="5" max="5"/>
    <col width="3" customWidth="1" style="102" min="6" max="6"/>
  </cols>
  <sheetData>
    <row r="1" ht="15" customHeight="1" s="103">
      <c r="A1" s="104" t="n"/>
      <c r="B1" s="104" t="n"/>
      <c r="C1" s="104" t="n"/>
      <c r="D1" s="104" t="n"/>
      <c r="E1" s="104" t="n"/>
      <c r="F1" s="104" t="n"/>
    </row>
    <row r="2" ht="31.5" customHeight="1" s="103">
      <c r="A2" s="104" t="n"/>
      <c r="B2" s="122" t="inlineStr">
        <is>
          <t>Lube Oil Flushing — Procedure</t>
        </is>
      </c>
      <c r="F2" s="104" t="n"/>
    </row>
    <row r="3" ht="19.5" customHeight="1" s="103">
      <c r="A3" s="104" t="n"/>
      <c r="B3" s="123" t="inlineStr">
        <is>
          <t>High-velocity flushing protocol per API 614 / ASTM D6439 — for turbomachinery lube oil systems</t>
        </is>
      </c>
      <c r="F3" s="104" t="n"/>
    </row>
    <row r="4" ht="6" customHeight="1" s="103">
      <c r="A4" s="104" t="n"/>
      <c r="B4" s="104" t="n"/>
      <c r="C4" s="104" t="n"/>
      <c r="D4" s="104" t="n"/>
      <c r="E4" s="104" t="n"/>
      <c r="F4" s="104" t="n"/>
    </row>
    <row r="5" ht="21.75" customHeight="1" s="103">
      <c r="A5" s="104" t="n"/>
      <c r="B5" s="109" t="inlineStr">
        <is>
          <t xml:space="preserve">  OBJECTIVE</t>
        </is>
      </c>
      <c r="F5" s="104" t="n"/>
    </row>
    <row r="6" ht="60" customHeight="1" s="103">
      <c r="A6" s="104" t="n"/>
      <c r="B6" s="117" t="inlineStr">
        <is>
          <t>Achieve and verify the cleanliness target required by the OEM (typically ISO 4406 16/14/11 or cleaner) by circulating filtered lube oil at a flow rate and temperature that produces turbulent flow (Reynolds number Re ≥ 4,000 minimum; Re ≥ 10,000 recommended) in every pipe segment, in order to dislodge construction debris, scale, weld slag, and varnish from internal surfaces prior to commissioning.</t>
        </is>
      </c>
      <c r="C6" s="113" t="n"/>
      <c r="D6" s="113" t="n"/>
      <c r="E6" s="113" t="n"/>
      <c r="F6" s="104" t="n"/>
    </row>
    <row r="7" ht="9.75" customHeight="1" s="103">
      <c r="A7" s="104" t="n"/>
      <c r="B7" s="104" t="n"/>
      <c r="C7" s="104" t="n"/>
      <c r="D7" s="104" t="n"/>
      <c r="E7" s="104" t="n"/>
      <c r="F7" s="104" t="n"/>
    </row>
    <row r="8" ht="21.75" customHeight="1" s="103">
      <c r="A8" s="104" t="n"/>
      <c r="B8" s="109" t="inlineStr">
        <is>
          <t xml:space="preserve">  PREREQUISITES &amp; PREPARATION</t>
        </is>
      </c>
      <c r="F8" s="104" t="n"/>
    </row>
    <row r="9" ht="21.75" customHeight="1" s="103">
      <c r="A9" s="104" t="n"/>
      <c r="B9" s="124" t="inlineStr">
        <is>
          <t>#</t>
        </is>
      </c>
      <c r="C9" s="125" t="inlineStr">
        <is>
          <t>Item</t>
        </is>
      </c>
      <c r="D9" s="126" t="inlineStr">
        <is>
          <t>Detail</t>
        </is>
      </c>
      <c r="E9" s="113" t="n"/>
      <c r="F9" s="104" t="n"/>
    </row>
    <row r="10" ht="31.5" customHeight="1" s="103">
      <c r="A10" s="104" t="n"/>
      <c r="B10" s="127" t="n">
        <v>1</v>
      </c>
      <c r="C10" s="128" t="inlineStr">
        <is>
          <t>Documentation</t>
        </is>
      </c>
      <c r="D10" s="129" t="inlineStr">
        <is>
          <t>OEM flushing specification, system P&amp;ID, cleanliness acceptance criteria, ITP.</t>
        </is>
      </c>
      <c r="E10" s="113" t="n"/>
      <c r="F10" s="104" t="n"/>
    </row>
    <row r="11" ht="31.5" customHeight="1" s="103">
      <c r="A11" s="104" t="n"/>
      <c r="B11" s="130" t="n">
        <v>2</v>
      </c>
      <c r="C11" s="131" t="inlineStr">
        <is>
          <t>Bypass jumpers</t>
        </is>
      </c>
      <c r="D11" s="132" t="inlineStr">
        <is>
          <t>Install bypass spools/jumpers across bearings, seals, control valves, and coolers — protect tight clearances.</t>
        </is>
      </c>
      <c r="E11" s="113" t="n"/>
      <c r="F11" s="104" t="n"/>
    </row>
    <row r="12" ht="31.5" customHeight="1" s="103">
      <c r="A12" s="104" t="n"/>
      <c r="B12" s="127" t="n">
        <v>3</v>
      </c>
      <c r="C12" s="128" t="inlineStr">
        <is>
          <t>Filter rating</t>
        </is>
      </c>
      <c r="D12" s="129" t="inlineStr">
        <is>
          <t>Install temporary flushing filters; start at 25 µm absolute, step down to 10 µm then 6 µm or finer as cleanliness improves.</t>
        </is>
      </c>
      <c r="E12" s="113" t="n"/>
      <c r="F12" s="104" t="n"/>
    </row>
    <row r="13" ht="31.5" customHeight="1" s="103">
      <c r="A13" s="104" t="n"/>
      <c r="B13" s="130" t="n">
        <v>4</v>
      </c>
      <c r="C13" s="131" t="inlineStr">
        <is>
          <t>Flushing pumps</t>
        </is>
      </c>
      <c r="D13" s="132" t="inlineStr">
        <is>
          <t>Use temporary pumps sized for 2–3× normal system flow; primary + redundant or a dedicated flushing skid.</t>
        </is>
      </c>
      <c r="E13" s="113" t="n"/>
      <c r="F13" s="104" t="n"/>
    </row>
    <row r="14" ht="31.5" customHeight="1" s="103">
      <c r="A14" s="104" t="n"/>
      <c r="B14" s="127" t="n">
        <v>5</v>
      </c>
      <c r="C14" s="128" t="inlineStr">
        <is>
          <t>Heater</t>
        </is>
      </c>
      <c r="D14" s="129" t="inlineStr">
        <is>
          <t>Provide a heat source (immersion or in-line) capable of raising bulk oil to 65–80 °C (150–175 °F).</t>
        </is>
      </c>
      <c r="E14" s="113" t="n"/>
      <c r="F14" s="104" t="n"/>
    </row>
    <row r="15" ht="31.5" customHeight="1" s="103">
      <c r="A15" s="104" t="n"/>
      <c r="B15" s="130" t="n">
        <v>6</v>
      </c>
      <c r="C15" s="131" t="inlineStr">
        <is>
          <t>Reservoir</t>
        </is>
      </c>
      <c r="D15" s="132" t="inlineStr">
        <is>
          <t>Clean reservoir mechanically; remove preservative oil; lint-free wipe; verify drains are blocked or directed to a waste drum.</t>
        </is>
      </c>
      <c r="E15" s="113" t="n"/>
      <c r="F15" s="104" t="n"/>
    </row>
    <row r="16" ht="31.5" customHeight="1" s="103">
      <c r="A16" s="104" t="n"/>
      <c r="B16" s="127" t="n">
        <v>7</v>
      </c>
      <c r="C16" s="128" t="inlineStr">
        <is>
          <t>Sample points</t>
        </is>
      </c>
      <c r="D16" s="129" t="inlineStr">
        <is>
          <t>Designate upstream and downstream sample points; use clean ISO 3722 sample bottles; label per ISO 4021.</t>
        </is>
      </c>
      <c r="E16" s="113" t="n"/>
      <c r="F16" s="104" t="n"/>
    </row>
    <row r="17" ht="31.5" customHeight="1" s="103">
      <c r="A17" s="104" t="n"/>
      <c r="B17" s="130" t="n">
        <v>8</v>
      </c>
      <c r="C17" s="131" t="inlineStr">
        <is>
          <t>Safety</t>
        </is>
      </c>
      <c r="D17" s="132" t="inlineStr">
        <is>
          <t>Hot oil PPE, spill containment, fire watch where required, LOTO of production equipment, hot work permit if heating.</t>
        </is>
      </c>
      <c r="E17" s="113" t="n"/>
      <c r="F17" s="104" t="n"/>
    </row>
    <row r="18" ht="12" customHeight="1" s="103">
      <c r="A18" s="104" t="n"/>
      <c r="B18" s="104" t="n"/>
      <c r="C18" s="104" t="n"/>
      <c r="D18" s="104" t="n"/>
      <c r="E18" s="104" t="n"/>
      <c r="F18" s="104" t="n"/>
    </row>
    <row r="19" ht="21.75" customHeight="1" s="103">
      <c r="A19" s="104" t="n"/>
      <c r="B19" s="109" t="inlineStr">
        <is>
          <t xml:space="preserve">  EXECUTION — STEP-BY-STEP</t>
        </is>
      </c>
      <c r="F19" s="104" t="n"/>
    </row>
    <row r="20" ht="21.75" customHeight="1" s="103">
      <c r="A20" s="104" t="n"/>
      <c r="B20" s="124" t="inlineStr">
        <is>
          <t>Step</t>
        </is>
      </c>
      <c r="C20" s="125" t="inlineStr">
        <is>
          <t>Action</t>
        </is>
      </c>
      <c r="D20" s="125" t="inlineStr">
        <is>
          <t>Setpoint / Criterion</t>
        </is>
      </c>
      <c r="E20" s="124" t="inlineStr">
        <is>
          <t>Duration</t>
        </is>
      </c>
      <c r="F20" s="104" t="n"/>
    </row>
    <row r="21" ht="55.5" customHeight="1" s="103">
      <c r="A21" s="104" t="n"/>
      <c r="B21" s="133" t="n">
        <v>1</v>
      </c>
      <c r="C21" s="134" t="inlineStr">
        <is>
          <t>Initial fill
Fill reservoir with fresh flushing oil (compatible with service oil) up to normal operating level. Vent high points.</t>
        </is>
      </c>
      <c r="D21" s="134" t="inlineStr">
        <is>
          <t>Oil grade per OEM (typically ISO VG 32 / 46 / 68).</t>
        </is>
      </c>
      <c r="E21" s="135" t="inlineStr">
        <is>
          <t>—</t>
        </is>
      </c>
      <c r="F21" s="104" t="n"/>
    </row>
    <row r="22" ht="55.5" customHeight="1" s="103">
      <c r="A22" s="104" t="n"/>
      <c r="B22" s="136" t="n">
        <v>2</v>
      </c>
      <c r="C22" s="137" t="inlineStr">
        <is>
          <t>Static heat
Heat the bulk oil to the flushing temperature with the main pump OFF. Circulate via kidney loop if available.</t>
        </is>
      </c>
      <c r="D22" s="137" t="inlineStr">
        <is>
          <t>65–80 °C (150–175 °F)</t>
        </is>
      </c>
      <c r="E22" s="138" t="inlineStr">
        <is>
          <t>2–4 h</t>
        </is>
      </c>
      <c r="F22" s="104" t="n"/>
    </row>
    <row r="23" ht="55.5" customHeight="1" s="103">
      <c r="A23" s="104" t="n"/>
      <c r="B23" s="133" t="n">
        <v>3</v>
      </c>
      <c r="C23" s="134" t="inlineStr">
        <is>
          <t>Low-velocity warm-up
Start the flushing pump at low flow; warm the piping; vent air pockets at high points; check for leaks.</t>
        </is>
      </c>
      <c r="D23" s="134" t="inlineStr">
        <is>
          <t>0.5–1.0 × normal flow; ΔP &lt; 1 bar on temp filters.</t>
        </is>
      </c>
      <c r="E23" s="135" t="inlineStr">
        <is>
          <t>1 h</t>
        </is>
      </c>
      <c r="F23" s="104" t="n"/>
    </row>
    <row r="24" ht="55.5" customHeight="1" s="103">
      <c r="A24" s="104" t="n"/>
      <c r="B24" s="136" t="n">
        <v>4</v>
      </c>
      <c r="C24" s="137" t="inlineStr">
        <is>
          <t>Coarse flush
Ramp to maximum flushing flow (2–3× normal). Confirm Re ≥ 4,000 (10,000 target) in the largest pipe segment using the Reynolds Calculator tab.</t>
        </is>
      </c>
      <c r="D24" s="137" t="inlineStr">
        <is>
          <t>Q sized for Re ≥ 10,000 in worst-case pipe.</t>
        </is>
      </c>
      <c r="E24" s="138" t="inlineStr">
        <is>
          <t>24 h min (48–72 h on large systems)</t>
        </is>
      </c>
      <c r="F24" s="104" t="n"/>
    </row>
    <row r="25" ht="55.5" customHeight="1" s="103">
      <c r="A25" s="104" t="n"/>
      <c r="B25" s="133" t="n">
        <v>5</v>
      </c>
      <c r="C25" s="134" t="inlineStr">
        <is>
          <t>Sparging / vibration
Apply pneumatic vibrators or rap pipes with rubber mallets; introduce nitrogen sparging at the front end of the system to dislodge sticky debris.</t>
        </is>
      </c>
      <c r="D25" s="134" t="inlineStr">
        <is>
          <t>Rotate locations every 30–60 min. Inert atmosphere.</t>
        </is>
      </c>
      <c r="E25" s="135" t="inlineStr">
        <is>
          <t>Throughout coarse flush</t>
        </is>
      </c>
      <c r="F25" s="104" t="n"/>
    </row>
    <row r="26" ht="55.5" customHeight="1" s="103">
      <c r="A26" s="104" t="n"/>
      <c r="B26" s="136" t="n">
        <v>6</v>
      </c>
      <c r="C26" s="137" t="inlineStr">
        <is>
          <t>Thermal cycling
Cycle bulk oil temperature between 40 °C and 80 °C (or per OEM) to induce expansion/contraction stresses on debris bonded to pipe walls.</t>
        </is>
      </c>
      <c r="D26" s="137" t="inlineStr">
        <is>
          <t>Hold at each extreme ≥ 30 min; complete ≥ 4 cycles.</t>
        </is>
      </c>
      <c r="E26" s="138" t="inlineStr">
        <is>
          <t>8–12 h</t>
        </is>
      </c>
      <c r="F26" s="104" t="n"/>
    </row>
    <row r="27" ht="55.5" customHeight="1" s="103">
      <c r="A27" s="104" t="n"/>
      <c r="B27" s="133" t="n">
        <v>7</v>
      </c>
      <c r="C27" s="134" t="inlineStr">
        <is>
          <t>Filter stepdown
As ΔP stabilizes, step filter rating down (25 → 10 → 6 → 3 µm absolute). Replace elements when ΔP reaches vendor change-out value.</t>
        </is>
      </c>
      <c r="D27" s="134" t="inlineStr">
        <is>
          <t>Filter ΔP &lt; 50 % of element rated ΔP.</t>
        </is>
      </c>
      <c r="E27" s="135" t="inlineStr">
        <is>
          <t>Concurrent</t>
        </is>
      </c>
      <c r="F27" s="104" t="n"/>
    </row>
    <row r="28" ht="55.5" customHeight="1" s="103">
      <c r="A28" s="104" t="n"/>
      <c r="B28" s="136" t="n">
        <v>8</v>
      </c>
      <c r="C28" s="137" t="inlineStr">
        <is>
          <t>Sample &amp; inspect
Pull oil samples at upstream + downstream points; run particle count per ISO 11171; record ISO 4406 codes after every filter element change.</t>
        </is>
      </c>
      <c r="D28" s="137" t="inlineStr">
        <is>
          <t>Trend ISO 4406 vs. time; stop only when 2 consecutive samples meet target.</t>
        </is>
      </c>
      <c r="E28" s="138" t="inlineStr">
        <is>
          <t>Every 4–8 h</t>
        </is>
      </c>
      <c r="F28" s="104" t="n"/>
    </row>
    <row r="29" ht="55.5" customHeight="1" s="103">
      <c r="A29" s="104" t="n"/>
      <c r="B29" s="133" t="n">
        <v>9</v>
      </c>
      <c r="C29" s="134" t="inlineStr">
        <is>
          <t>Inspection screens
Install 200-mesh + 100-mesh acceptance screens (or per OEM) at the farthest point from the filter; inspect after the required run hours.</t>
        </is>
      </c>
      <c r="D29" s="134" t="inlineStr">
        <is>
          <t>No metallics, no fibers &gt; pass criterion (typ. NAS class 6).</t>
        </is>
      </c>
      <c r="E29" s="135" t="inlineStr">
        <is>
          <t>Run 1 h after install, then inspect</t>
        </is>
      </c>
      <c r="F29" s="104" t="n"/>
    </row>
    <row r="30" ht="55.5" customHeight="1" s="103">
      <c r="A30" s="104" t="n"/>
      <c r="B30" s="136" t="n">
        <v>10</v>
      </c>
      <c r="C30" s="137" t="inlineStr">
        <is>
          <t>Two clean screens
After a screen passes clean, restart pumps and run another screen. Both must pass independently.</t>
        </is>
      </c>
      <c r="D30" s="137" t="inlineStr">
        <is>
          <t>Both consecutive screens pass acceptance.</t>
        </is>
      </c>
      <c r="E30" s="138" t="inlineStr">
        <is>
          <t>Per screen cycle</t>
        </is>
      </c>
      <c r="F30" s="104" t="n"/>
    </row>
    <row r="31" ht="55.5" customHeight="1" s="103">
      <c r="A31" s="104" t="n"/>
      <c r="B31" s="133" t="n">
        <v>11</v>
      </c>
      <c r="C31" s="134" t="inlineStr">
        <is>
          <t>Restore configuration
Drain flushing oil if not service-compatible; remove bypass jumpers; reinstate bearings, seals, coolers, control valves; install service-grade filters.</t>
        </is>
      </c>
      <c r="D31" s="134" t="inlineStr">
        <is>
          <t>Verify torque, gaskets, alignment marks per WO.</t>
        </is>
      </c>
      <c r="E31" s="135" t="inlineStr">
        <is>
          <t>—</t>
        </is>
      </c>
      <c r="F31" s="104" t="n"/>
    </row>
    <row r="32" ht="55.5" customHeight="1" s="103">
      <c r="A32" s="104" t="n"/>
      <c r="B32" s="136" t="n">
        <v>12</v>
      </c>
      <c r="C32" s="137" t="inlineStr">
        <is>
          <t>Final fill &amp; circulate
Charge with service oil; circulate at normal flow + temperature for 4 hours; pull a final ISO 4406 sample.</t>
        </is>
      </c>
      <c r="D32" s="137" t="inlineStr">
        <is>
          <t>ISO 4406 ≤ OEM target (typ. 16/14/11).</t>
        </is>
      </c>
      <c r="E32" s="138" t="inlineStr">
        <is>
          <t>4 h + sample turnaround</t>
        </is>
      </c>
      <c r="F32" s="104" t="n"/>
    </row>
    <row r="33" ht="55.5" customHeight="1" s="103">
      <c r="A33" s="104" t="n"/>
      <c r="B33" s="133" t="n">
        <v>13</v>
      </c>
      <c r="C33" s="134" t="inlineStr">
        <is>
          <t>Acceptance &amp; sign-off
Issue flushing completion report: ISO 4406 trend, filter records, screen photos, hold-point sign-offs by user engineering + OEM/vendor.</t>
        </is>
      </c>
      <c r="D33" s="134" t="inlineStr">
        <is>
          <t>All ITP hold points signed.</t>
        </is>
      </c>
      <c r="E33" s="135" t="inlineStr">
        <is>
          <t>—</t>
        </is>
      </c>
      <c r="F33" s="104" t="n"/>
    </row>
    <row r="34" ht="12" customHeight="1" s="103">
      <c r="A34" s="104" t="n"/>
      <c r="B34" s="104" t="n"/>
      <c r="C34" s="104" t="n"/>
      <c r="D34" s="104" t="n"/>
      <c r="E34" s="104" t="n"/>
      <c r="F34" s="104" t="n"/>
    </row>
    <row r="35" ht="21.75" customHeight="1" s="103">
      <c r="A35" s="104" t="n"/>
      <c r="B35" s="109" t="inlineStr">
        <is>
          <t xml:space="preserve">  ACCEPTANCE CRITERIA</t>
        </is>
      </c>
      <c r="F35" s="104" t="n"/>
    </row>
    <row r="36" ht="85.5" customHeight="1" s="103">
      <c r="A36" s="104" t="n"/>
      <c r="B36" s="139" t="inlineStr">
        <is>
          <t>•  Cleanliness:  ISO 4406 ≤ OEM target (typical API 614 general-purpose 16/14/11; special-purpose may require 15/13/10 or cleaner).
•  Verification:  Two consecutive inspection screens pass with no fibers, no metallics &gt; acceptance criterion.
•  Sampling:  Per ISO 4021 (sampling) and ISO 3722 (bottles); particle count per ISO 11171.
•  Documentation:  Time-stamped trend of ISO 4406 codes, filter ΔP, oil temperature, and flow rate over the entire flush.</t>
        </is>
      </c>
      <c r="C36" s="113" t="n"/>
      <c r="D36" s="113" t="n"/>
      <c r="E36" s="113" t="n"/>
      <c r="F36" s="104" t="n"/>
    </row>
    <row r="37" ht="9.75" customHeight="1" s="103">
      <c r="A37" s="104" t="n"/>
      <c r="B37" s="104" t="n"/>
      <c r="C37" s="104" t="n"/>
      <c r="D37" s="104" t="n"/>
      <c r="E37" s="104" t="n"/>
      <c r="F37" s="104" t="n"/>
    </row>
    <row r="38" ht="21.75" customHeight="1" s="103">
      <c r="A38" s="104" t="n"/>
      <c r="B38" s="109" t="inlineStr">
        <is>
          <t xml:space="preserve">  COMMON PITFALLS — AVOID</t>
        </is>
      </c>
      <c r="F38" s="104" t="n"/>
    </row>
    <row r="39" ht="109.5" customHeight="1" s="103">
      <c r="A39" s="104" t="n"/>
      <c r="B39" s="140" t="inlineStr">
        <is>
          <t>•  Targeting pressure instead of flow — flushing is a flow-driven activity; pressure is incidental.
•  Treating Re = 4,000 as sufficient — it is the minimum; aim for Re ≥ 10,000 for effective debris transport.
•  Leaving coolers in the flush path — they act as debris traps. Flush them separately or bypass them.
•  Skipping bearings/seals bypasses — debris can lodge in tight clearances and cause immediate damage on startup.
•  Inserting acceptance screens before the coarse flush is complete — the screens load up with bulk debris and tell you nothing about final cleanliness.
•  Stopping after one clean screen — debris re-mobilizes on pump start/stop; always run a second confirmation screen.
•  Ignoring OEM warranty cleanliness specification — vendor cleanliness override always wins.</t>
        </is>
      </c>
      <c r="C39" s="113" t="n"/>
      <c r="D39" s="113" t="n"/>
      <c r="E39" s="113" t="n"/>
      <c r="F39" s="104" t="n"/>
    </row>
    <row r="40" ht="9.75" customHeight="1" s="103">
      <c r="A40" s="104" t="n"/>
      <c r="B40" s="104" t="n"/>
      <c r="C40" s="104" t="n"/>
      <c r="D40" s="104" t="n"/>
      <c r="E40" s="104" t="n"/>
      <c r="F40" s="104" t="n"/>
    </row>
    <row r="41" ht="21.75" customHeight="1" s="103">
      <c r="A41" s="104" t="n"/>
      <c r="B41" s="109" t="inlineStr">
        <is>
          <t xml:space="preserve">  REFERENCES</t>
        </is>
      </c>
      <c r="F41" s="104" t="n"/>
    </row>
    <row r="42" ht="79.5" customHeight="1" s="103">
      <c r="A42" s="104" t="n"/>
      <c r="B42" s="120" t="inlineStr">
        <is>
          <t>•  API 614 — Lubrication, Shaft-Sealing and Control-Oil Systems and Auxiliaries.
•  ASTM D6439 — Standard Guide for Cleaning, Flushing, and Purification of Steam, Gas, and Hydroelectric Turbine Lubrication Systems.
•  ISO 4406:1999/2017 — Hydraulic fluid power — Fluids — Method for coding the level of contamination by solid particles.
•  ISO 4021 / ISO 3722 / ISO 11171 — Sampling, sample bottles, and automatic particle counter calibration.
•  ASTM D341 — Viscosity-temperature charts (Walther equation) for petroleum liquids.</t>
        </is>
      </c>
      <c r="C42" s="113" t="n"/>
      <c r="D42" s="113" t="n"/>
      <c r="E42" s="113" t="n"/>
      <c r="F42" s="104" t="n"/>
    </row>
    <row r="43" ht="15" customHeight="1" s="103">
      <c r="A43" s="104" t="n"/>
      <c r="B43" s="104" t="n"/>
      <c r="C43" s="104" t="n"/>
      <c r="D43" s="104" t="n"/>
      <c r="E43" s="104" t="n"/>
      <c r="F43" s="104" t="n"/>
    </row>
    <row r="44" ht="15" customHeight="1" s="103">
      <c r="A44" s="104" t="n"/>
      <c r="B44" s="104" t="n"/>
      <c r="C44" s="104" t="n"/>
      <c r="D44" s="104" t="n"/>
      <c r="E44" s="104" t="n"/>
      <c r="F44" s="104" t="n"/>
    </row>
    <row r="45" ht="15" customHeight="1" s="103">
      <c r="A45" s="104" t="n"/>
      <c r="B45" s="104" t="n"/>
      <c r="C45" s="104" t="n"/>
      <c r="D45" s="104" t="n"/>
      <c r="E45" s="104" t="n"/>
      <c r="F45" s="104" t="n"/>
    </row>
    <row r="46" ht="15" customHeight="1" s="103">
      <c r="A46" s="104" t="n"/>
      <c r="B46" s="104" t="n"/>
      <c r="C46" s="104" t="n"/>
      <c r="D46" s="104" t="n"/>
      <c r="E46" s="104" t="n"/>
      <c r="F46" s="104" t="n"/>
    </row>
    <row r="47" ht="15" customHeight="1" s="103">
      <c r="A47" s="104" t="n"/>
      <c r="B47" s="104" t="n"/>
      <c r="C47" s="104" t="n"/>
      <c r="D47" s="104" t="n"/>
      <c r="E47" s="104" t="n"/>
      <c r="F47" s="104" t="n"/>
    </row>
    <row r="48" ht="15" customHeight="1" s="103">
      <c r="A48" s="104" t="n"/>
      <c r="B48" s="104" t="n"/>
      <c r="C48" s="104" t="n"/>
      <c r="D48" s="104" t="n"/>
      <c r="E48" s="104" t="n"/>
      <c r="F48" s="104" t="n"/>
    </row>
    <row r="49" ht="15" customHeight="1" s="103">
      <c r="A49" s="104" t="n"/>
      <c r="B49" s="104" t="n"/>
      <c r="C49" s="104" t="n"/>
      <c r="D49" s="104" t="n"/>
      <c r="E49" s="104" t="n"/>
      <c r="F49" s="104" t="n"/>
    </row>
    <row r="50" ht="15" customHeight="1" s="103">
      <c r="A50" s="104" t="n"/>
      <c r="B50" s="104" t="n"/>
      <c r="C50" s="104" t="n"/>
      <c r="D50" s="104" t="n"/>
      <c r="E50" s="104" t="n"/>
      <c r="F50" s="104" t="n"/>
    </row>
    <row r="51" ht="15" customHeight="1" s="103">
      <c r="A51" s="104" t="n"/>
      <c r="B51" s="104" t="n"/>
      <c r="C51" s="104" t="n"/>
      <c r="D51" s="104" t="n"/>
      <c r="E51" s="104" t="n"/>
      <c r="F51" s="104" t="n"/>
    </row>
    <row r="52" ht="15" customHeight="1" s="103">
      <c r="A52" s="104" t="n"/>
      <c r="B52" s="104" t="n"/>
      <c r="C52" s="104" t="n"/>
      <c r="D52" s="104" t="n"/>
      <c r="E52" s="104" t="n"/>
      <c r="F52" s="104" t="n"/>
    </row>
    <row r="53" ht="15" customHeight="1" s="103">
      <c r="A53" s="104" t="n"/>
      <c r="B53" s="104" t="n"/>
      <c r="C53" s="104" t="n"/>
      <c r="D53" s="104" t="n"/>
      <c r="E53" s="104" t="n"/>
      <c r="F53" s="104" t="n"/>
    </row>
    <row r="54" ht="15" customHeight="1" s="103">
      <c r="A54" s="104" t="n"/>
      <c r="B54" s="104" t="n"/>
      <c r="C54" s="104" t="n"/>
      <c r="D54" s="104" t="n"/>
      <c r="E54" s="104" t="n"/>
      <c r="F54" s="104" t="n"/>
    </row>
    <row r="55" ht="15" customHeight="1" s="103">
      <c r="A55" s="104" t="n"/>
      <c r="B55" s="104" t="n"/>
      <c r="C55" s="104" t="n"/>
      <c r="D55" s="104" t="n"/>
      <c r="E55" s="104" t="n"/>
      <c r="F55" s="104" t="n"/>
    </row>
    <row r="56" ht="15" customHeight="1" s="103">
      <c r="A56" s="104" t="n"/>
      <c r="B56" s="104" t="n"/>
      <c r="C56" s="104" t="n"/>
      <c r="D56" s="104" t="n"/>
      <c r="E56" s="104" t="n"/>
      <c r="F56" s="104" t="n"/>
    </row>
    <row r="57" ht="15" customHeight="1" s="103">
      <c r="A57" s="104" t="n"/>
      <c r="B57" s="104" t="n"/>
      <c r="C57" s="104" t="n"/>
      <c r="D57" s="104" t="n"/>
      <c r="E57" s="104" t="n"/>
      <c r="F57" s="104" t="n"/>
    </row>
    <row r="58" ht="15" customHeight="1" s="103">
      <c r="A58" s="104" t="n"/>
      <c r="B58" s="104" t="n"/>
      <c r="C58" s="104" t="n"/>
      <c r="D58" s="104" t="n"/>
      <c r="E58" s="104" t="n"/>
      <c r="F58" s="104" t="n"/>
    </row>
    <row r="59" ht="15" customHeight="1" s="103">
      <c r="A59" s="104" t="n"/>
      <c r="B59" s="104" t="n"/>
      <c r="C59" s="104" t="n"/>
      <c r="D59" s="104" t="n"/>
      <c r="E59" s="104" t="n"/>
      <c r="F59" s="104" t="n"/>
    </row>
    <row r="60" ht="15" customHeight="1" s="103">
      <c r="A60" s="104" t="n"/>
      <c r="B60" s="104" t="n"/>
      <c r="C60" s="104" t="n"/>
      <c r="D60" s="104" t="n"/>
      <c r="E60" s="104" t="n"/>
      <c r="F60" s="104" t="n"/>
    </row>
    <row r="61" ht="15" customHeight="1" s="103">
      <c r="A61" s="104" t="n"/>
      <c r="B61" s="104" t="n"/>
      <c r="C61" s="104" t="n"/>
      <c r="D61" s="104" t="n"/>
      <c r="E61" s="104" t="n"/>
      <c r="F61" s="104" t="n"/>
    </row>
    <row r="62" ht="15" customHeight="1" s="103">
      <c r="A62" s="104" t="n"/>
      <c r="B62" s="104" t="n"/>
      <c r="C62" s="104" t="n"/>
      <c r="D62" s="104" t="n"/>
      <c r="E62" s="104" t="n"/>
      <c r="F62" s="104" t="n"/>
    </row>
    <row r="63" ht="15" customHeight="1" s="103">
      <c r="A63" s="104" t="n"/>
      <c r="B63" s="104" t="n"/>
      <c r="C63" s="104" t="n"/>
      <c r="D63" s="104" t="n"/>
      <c r="E63" s="104" t="n"/>
      <c r="F63" s="104" t="n"/>
    </row>
    <row r="64" ht="15" customHeight="1" s="103">
      <c r="A64" s="104" t="n"/>
      <c r="B64" s="104" t="n"/>
      <c r="C64" s="104" t="n"/>
      <c r="D64" s="104" t="n"/>
      <c r="E64" s="104" t="n"/>
      <c r="F64" s="104" t="n"/>
    </row>
    <row r="65" ht="15" customHeight="1" s="103">
      <c r="A65" s="104" t="n"/>
      <c r="B65" s="104" t="n"/>
      <c r="C65" s="104" t="n"/>
      <c r="D65" s="104" t="n"/>
      <c r="E65" s="104" t="n"/>
      <c r="F65" s="104" t="n"/>
    </row>
    <row r="66" ht="15" customHeight="1" s="103">
      <c r="A66" s="104" t="n"/>
      <c r="B66" s="104" t="n"/>
      <c r="C66" s="104" t="n"/>
      <c r="D66" s="104" t="n"/>
      <c r="E66" s="104" t="n"/>
      <c r="F66" s="104" t="n"/>
    </row>
    <row r="67" ht="15" customHeight="1" s="103">
      <c r="A67" s="104" t="n"/>
      <c r="B67" s="104" t="n"/>
      <c r="C67" s="104" t="n"/>
      <c r="D67" s="104" t="n"/>
      <c r="E67" s="104" t="n"/>
      <c r="F67" s="104" t="n"/>
    </row>
    <row r="68" ht="15" customHeight="1" s="103">
      <c r="A68" s="104" t="n"/>
      <c r="B68" s="104" t="n"/>
      <c r="C68" s="104" t="n"/>
      <c r="D68" s="104" t="n"/>
      <c r="E68" s="104" t="n"/>
      <c r="F68" s="104" t="n"/>
    </row>
    <row r="69" ht="15" customHeight="1" s="103">
      <c r="A69" s="104" t="n"/>
      <c r="B69" s="104" t="n"/>
      <c r="C69" s="104" t="n"/>
      <c r="D69" s="104" t="n"/>
      <c r="E69" s="104" t="n"/>
      <c r="F69" s="104" t="n"/>
    </row>
    <row r="70" ht="15" customHeight="1" s="103">
      <c r="A70" s="104" t="n"/>
      <c r="B70" s="104" t="n"/>
      <c r="C70" s="104" t="n"/>
      <c r="D70" s="104" t="n"/>
      <c r="E70" s="104" t="n"/>
      <c r="F70" s="104" t="n"/>
    </row>
    <row r="71" ht="15" customHeight="1" s="103">
      <c r="A71" s="104" t="n"/>
      <c r="B71" s="104" t="n"/>
      <c r="C71" s="104" t="n"/>
      <c r="D71" s="104" t="n"/>
      <c r="E71" s="104" t="n"/>
      <c r="F71" s="104" t="n"/>
    </row>
    <row r="72" ht="15" customHeight="1" s="103">
      <c r="A72" s="104" t="n"/>
      <c r="B72" s="104" t="n"/>
      <c r="C72" s="104" t="n"/>
      <c r="D72" s="104" t="n"/>
      <c r="E72" s="104" t="n"/>
      <c r="F72" s="104" t="n"/>
    </row>
    <row r="73" ht="15" customHeight="1" s="103">
      <c r="A73" s="104" t="n"/>
      <c r="B73" s="104" t="n"/>
      <c r="C73" s="104" t="n"/>
      <c r="D73" s="104" t="n"/>
      <c r="E73" s="104" t="n"/>
      <c r="F73" s="104" t="n"/>
    </row>
    <row r="74" ht="15" customHeight="1" s="103">
      <c r="A74" s="104" t="n"/>
      <c r="B74" s="104" t="n"/>
      <c r="C74" s="104" t="n"/>
      <c r="D74" s="104" t="n"/>
      <c r="E74" s="104" t="n"/>
      <c r="F74" s="104" t="n"/>
    </row>
    <row r="75" ht="15" customHeight="1" s="103">
      <c r="A75" s="104" t="n"/>
      <c r="B75" s="104" t="n"/>
      <c r="C75" s="104" t="n"/>
      <c r="D75" s="104" t="n"/>
      <c r="E75" s="104" t="n"/>
      <c r="F75" s="104" t="n"/>
    </row>
    <row r="76" ht="15" customHeight="1" s="103">
      <c r="A76" s="104" t="n"/>
      <c r="B76" s="104" t="n"/>
      <c r="C76" s="104" t="n"/>
      <c r="D76" s="104" t="n"/>
      <c r="E76" s="104" t="n"/>
      <c r="F76" s="104" t="n"/>
    </row>
    <row r="77" ht="15" customHeight="1" s="103">
      <c r="A77" s="104" t="n"/>
      <c r="B77" s="104" t="n"/>
      <c r="C77" s="104" t="n"/>
      <c r="D77" s="104" t="n"/>
      <c r="E77" s="104" t="n"/>
      <c r="F77" s="104" t="n"/>
    </row>
    <row r="78" ht="15" customHeight="1" s="103">
      <c r="A78" s="104" t="n"/>
      <c r="B78" s="104" t="n"/>
      <c r="C78" s="104" t="n"/>
      <c r="D78" s="104" t="n"/>
      <c r="E78" s="104" t="n"/>
      <c r="F78" s="104" t="n"/>
    </row>
    <row r="79" ht="15" customHeight="1" s="103">
      <c r="A79" s="104" t="n"/>
      <c r="B79" s="104" t="n"/>
      <c r="C79" s="104" t="n"/>
      <c r="D79" s="104" t="n"/>
      <c r="E79" s="104" t="n"/>
      <c r="F79" s="104" t="n"/>
    </row>
    <row r="80" ht="15" customHeight="1" s="103">
      <c r="A80" s="104" t="n"/>
      <c r="B80" s="104" t="n"/>
      <c r="C80" s="104" t="n"/>
      <c r="D80" s="104" t="n"/>
      <c r="E80" s="104" t="n"/>
      <c r="F80" s="104" t="n"/>
    </row>
    <row r="81" ht="15" customHeight="1" s="103">
      <c r="A81" s="104" t="n"/>
      <c r="B81" s="104" t="n"/>
      <c r="C81" s="104" t="n"/>
      <c r="D81" s="104" t="n"/>
      <c r="E81" s="104" t="n"/>
      <c r="F81" s="104" t="n"/>
    </row>
    <row r="82" ht="15" customHeight="1" s="103">
      <c r="A82" s="104" t="n"/>
      <c r="B82" s="104" t="n"/>
      <c r="C82" s="104" t="n"/>
      <c r="D82" s="104" t="n"/>
      <c r="E82" s="104" t="n"/>
      <c r="F82" s="104" t="n"/>
    </row>
    <row r="83" ht="15" customHeight="1" s="103">
      <c r="A83" s="104" t="n"/>
      <c r="B83" s="104" t="n"/>
      <c r="C83" s="104" t="n"/>
      <c r="D83" s="104" t="n"/>
      <c r="E83" s="104" t="n"/>
      <c r="F83" s="104" t="n"/>
    </row>
    <row r="84" ht="15" customHeight="1" s="103">
      <c r="A84" s="104" t="n"/>
      <c r="B84" s="104" t="n"/>
      <c r="C84" s="104" t="n"/>
      <c r="D84" s="104" t="n"/>
      <c r="E84" s="104" t="n"/>
      <c r="F84" s="104" t="n"/>
    </row>
    <row r="85" ht="15" customHeight="1" s="103">
      <c r="A85" s="104" t="n"/>
      <c r="B85" s="104" t="n"/>
      <c r="C85" s="104" t="n"/>
      <c r="D85" s="104" t="n"/>
      <c r="E85" s="104" t="n"/>
      <c r="F85" s="104" t="n"/>
    </row>
    <row r="86" ht="15" customHeight="1" s="103">
      <c r="A86" s="104" t="n"/>
      <c r="B86" s="104" t="n"/>
      <c r="C86" s="104" t="n"/>
      <c r="D86" s="104" t="n"/>
      <c r="E86" s="104" t="n"/>
      <c r="F86" s="104" t="n"/>
    </row>
    <row r="87" ht="15" customHeight="1" s="103">
      <c r="A87" s="104" t="n"/>
      <c r="B87" s="104" t="n"/>
      <c r="C87" s="104" t="n"/>
      <c r="D87" s="104" t="n"/>
      <c r="E87" s="104" t="n"/>
      <c r="F87" s="104" t="n"/>
    </row>
    <row r="88" ht="15" customHeight="1" s="103">
      <c r="A88" s="104" t="n"/>
      <c r="B88" s="104" t="n"/>
      <c r="C88" s="104" t="n"/>
      <c r="D88" s="104" t="n"/>
      <c r="E88" s="104" t="n"/>
      <c r="F88" s="104" t="n"/>
    </row>
    <row r="89" ht="15" customHeight="1" s="103">
      <c r="A89" s="104" t="n"/>
      <c r="B89" s="104" t="n"/>
      <c r="C89" s="104" t="n"/>
      <c r="D89" s="104" t="n"/>
      <c r="E89" s="104" t="n"/>
      <c r="F89" s="104" t="n"/>
    </row>
    <row r="90" ht="15" customHeight="1" s="103">
      <c r="A90" s="104" t="n"/>
      <c r="B90" s="104" t="n"/>
      <c r="C90" s="104" t="n"/>
      <c r="D90" s="104" t="n"/>
      <c r="E90" s="104" t="n"/>
      <c r="F90" s="104" t="n"/>
    </row>
    <row r="91" ht="15" customHeight="1" s="103">
      <c r="A91" s="104" t="n"/>
      <c r="B91" s="104" t="n"/>
      <c r="C91" s="104" t="n"/>
      <c r="D91" s="104" t="n"/>
      <c r="E91" s="104" t="n"/>
      <c r="F91" s="104" t="n"/>
    </row>
    <row r="92" ht="15" customHeight="1" s="103">
      <c r="A92" s="104" t="n"/>
      <c r="B92" s="104" t="n"/>
      <c r="C92" s="104" t="n"/>
      <c r="D92" s="104" t="n"/>
      <c r="E92" s="104" t="n"/>
      <c r="F92" s="104" t="n"/>
    </row>
    <row r="93" ht="15" customHeight="1" s="103">
      <c r="A93" s="104" t="n"/>
      <c r="B93" s="104" t="n"/>
      <c r="C93" s="104" t="n"/>
      <c r="D93" s="104" t="n"/>
      <c r="E93" s="104" t="n"/>
      <c r="F93" s="104" t="n"/>
    </row>
    <row r="94" ht="15" customHeight="1" s="103">
      <c r="A94" s="104" t="n"/>
      <c r="B94" s="104" t="n"/>
      <c r="C94" s="104" t="n"/>
      <c r="D94" s="104" t="n"/>
      <c r="E94" s="104" t="n"/>
      <c r="F94" s="104" t="n"/>
    </row>
    <row r="95" ht="15" customHeight="1" s="103">
      <c r="A95" s="104" t="n"/>
      <c r="B95" s="104" t="n"/>
      <c r="C95" s="104" t="n"/>
      <c r="D95" s="104" t="n"/>
      <c r="E95" s="104" t="n"/>
      <c r="F95" s="104" t="n"/>
    </row>
    <row r="96" ht="15" customHeight="1" s="103">
      <c r="A96" s="104" t="n"/>
      <c r="B96" s="104" t="n"/>
      <c r="C96" s="104" t="n"/>
      <c r="D96" s="104" t="n"/>
      <c r="E96" s="104" t="n"/>
      <c r="F96" s="104" t="n"/>
    </row>
    <row r="97" ht="15" customHeight="1" s="103">
      <c r="A97" s="104" t="n"/>
      <c r="B97" s="104" t="n"/>
      <c r="C97" s="104" t="n"/>
      <c r="D97" s="104" t="n"/>
      <c r="E97" s="104" t="n"/>
      <c r="F97" s="104" t="n"/>
    </row>
    <row r="98" ht="15" customHeight="1" s="103">
      <c r="A98" s="104" t="n"/>
      <c r="B98" s="104" t="n"/>
      <c r="C98" s="104" t="n"/>
      <c r="D98" s="104" t="n"/>
      <c r="E98" s="104" t="n"/>
      <c r="F98" s="104" t="n"/>
    </row>
    <row r="99" ht="15" customHeight="1" s="103">
      <c r="A99" s="104" t="n"/>
      <c r="B99" s="104" t="n"/>
      <c r="C99" s="104" t="n"/>
      <c r="D99" s="104" t="n"/>
      <c r="E99" s="104" t="n"/>
      <c r="F99" s="104" t="n"/>
    </row>
    <row r="100" ht="15" customHeight="1" s="103">
      <c r="A100" s="104" t="n"/>
      <c r="B100" s="104" t="n"/>
      <c r="C100" s="104" t="n"/>
      <c r="D100" s="104" t="n"/>
      <c r="E100" s="104" t="n"/>
      <c r="F100" s="104" t="n"/>
    </row>
    <row r="101" ht="15" customHeight="1" s="103">
      <c r="A101" s="104" t="n"/>
      <c r="B101" s="104" t="n"/>
      <c r="C101" s="104" t="n"/>
      <c r="D101" s="104" t="n"/>
      <c r="E101" s="104" t="n"/>
      <c r="F101" s="104" t="n"/>
    </row>
    <row r="102" ht="15" customHeight="1" s="103">
      <c r="A102" s="104" t="n"/>
      <c r="B102" s="104" t="n"/>
      <c r="C102" s="104" t="n"/>
      <c r="D102" s="104" t="n"/>
      <c r="E102" s="104" t="n"/>
      <c r="F102" s="104" t="n"/>
    </row>
    <row r="103" ht="15" customHeight="1" s="103">
      <c r="A103" s="104" t="n"/>
      <c r="B103" s="104" t="n"/>
      <c r="C103" s="104" t="n"/>
      <c r="D103" s="104" t="n"/>
      <c r="E103" s="104" t="n"/>
      <c r="F103" s="104" t="n"/>
    </row>
    <row r="104" ht="15" customHeight="1" s="103">
      <c r="A104" s="104" t="n"/>
      <c r="B104" s="104" t="n"/>
      <c r="C104" s="104" t="n"/>
      <c r="D104" s="104" t="n"/>
      <c r="E104" s="104" t="n"/>
      <c r="F104" s="104" t="n"/>
    </row>
    <row r="105" ht="15" customHeight="1" s="103">
      <c r="A105" s="104" t="n"/>
      <c r="B105" s="104" t="n"/>
      <c r="C105" s="104" t="n"/>
      <c r="D105" s="104" t="n"/>
      <c r="E105" s="104" t="n"/>
      <c r="F105" s="104" t="n"/>
    </row>
    <row r="106" ht="15" customHeight="1" s="103">
      <c r="A106" s="104" t="n"/>
      <c r="B106" s="104" t="n"/>
      <c r="C106" s="104" t="n"/>
      <c r="D106" s="104" t="n"/>
      <c r="E106" s="104" t="n"/>
      <c r="F106" s="104" t="n"/>
    </row>
    <row r="107" ht="15" customHeight="1" s="103">
      <c r="A107" s="104" t="n"/>
      <c r="B107" s="104" t="n"/>
      <c r="C107" s="104" t="n"/>
      <c r="D107" s="104" t="n"/>
      <c r="E107" s="104" t="n"/>
      <c r="F107" s="104" t="n"/>
    </row>
    <row r="108" ht="15" customHeight="1" s="103">
      <c r="A108" s="104" t="n"/>
      <c r="B108" s="104" t="n"/>
      <c r="C108" s="104" t="n"/>
      <c r="D108" s="104" t="n"/>
      <c r="E108" s="104" t="n"/>
      <c r="F108" s="104" t="n"/>
    </row>
    <row r="109" ht="15" customHeight="1" s="103">
      <c r="A109" s="104" t="n"/>
      <c r="B109" s="104" t="n"/>
      <c r="C109" s="104" t="n"/>
      <c r="D109" s="104" t="n"/>
      <c r="E109" s="104" t="n"/>
      <c r="F109" s="104" t="n"/>
    </row>
    <row r="110" ht="15" customHeight="1" s="103">
      <c r="A110" s="104" t="n"/>
      <c r="B110" s="104" t="n"/>
      <c r="C110" s="104" t="n"/>
      <c r="D110" s="104" t="n"/>
      <c r="E110" s="104" t="n"/>
      <c r="F110" s="104" t="n"/>
    </row>
    <row r="111" ht="15" customHeight="1" s="103">
      <c r="A111" s="104" t="n"/>
      <c r="B111" s="104" t="n"/>
      <c r="C111" s="104" t="n"/>
      <c r="D111" s="104" t="n"/>
      <c r="E111" s="104" t="n"/>
      <c r="F111" s="104" t="n"/>
    </row>
    <row r="112" ht="15" customHeight="1" s="103">
      <c r="A112" s="104" t="n"/>
      <c r="B112" s="104" t="n"/>
      <c r="C112" s="104" t="n"/>
      <c r="D112" s="104" t="n"/>
      <c r="E112" s="104" t="n"/>
      <c r="F112" s="104" t="n"/>
    </row>
    <row r="113" ht="15" customHeight="1" s="103">
      <c r="A113" s="104" t="n"/>
      <c r="B113" s="104" t="n"/>
      <c r="C113" s="104" t="n"/>
      <c r="D113" s="104" t="n"/>
      <c r="E113" s="104" t="n"/>
      <c r="F113" s="104" t="n"/>
    </row>
    <row r="114" ht="15" customHeight="1" s="103">
      <c r="A114" s="104" t="n"/>
      <c r="B114" s="104" t="n"/>
      <c r="C114" s="104" t="n"/>
      <c r="D114" s="104" t="n"/>
      <c r="E114" s="104" t="n"/>
      <c r="F114" s="104" t="n"/>
    </row>
    <row r="115" ht="15" customHeight="1" s="103">
      <c r="A115" s="104" t="n"/>
      <c r="B115" s="104" t="n"/>
      <c r="C115" s="104" t="n"/>
      <c r="D115" s="104" t="n"/>
      <c r="E115" s="104" t="n"/>
      <c r="F115" s="104" t="n"/>
    </row>
    <row r="116" ht="15" customHeight="1" s="103">
      <c r="A116" s="104" t="n"/>
      <c r="B116" s="104" t="n"/>
      <c r="C116" s="104" t="n"/>
      <c r="D116" s="104" t="n"/>
      <c r="E116" s="104" t="n"/>
      <c r="F116" s="104" t="n"/>
    </row>
    <row r="117" ht="15" customHeight="1" s="103">
      <c r="A117" s="104" t="n"/>
      <c r="B117" s="104" t="n"/>
      <c r="C117" s="104" t="n"/>
      <c r="D117" s="104" t="n"/>
      <c r="E117" s="104" t="n"/>
      <c r="F117" s="104" t="n"/>
    </row>
    <row r="118" ht="15" customHeight="1" s="103">
      <c r="A118" s="104" t="n"/>
      <c r="B118" s="104" t="n"/>
      <c r="C118" s="104" t="n"/>
      <c r="D118" s="104" t="n"/>
      <c r="E118" s="104" t="n"/>
      <c r="F118" s="104" t="n"/>
    </row>
    <row r="119" ht="15" customHeight="1" s="103">
      <c r="A119" s="104" t="n"/>
      <c r="B119" s="104" t="n"/>
      <c r="C119" s="104" t="n"/>
      <c r="D119" s="104" t="n"/>
      <c r="E119" s="104" t="n"/>
      <c r="F119" s="104" t="n"/>
    </row>
    <row r="120" ht="15" customHeight="1" s="103">
      <c r="A120" s="104" t="n"/>
      <c r="B120" s="104" t="n"/>
      <c r="C120" s="104" t="n"/>
      <c r="D120" s="104" t="n"/>
      <c r="E120" s="104" t="n"/>
      <c r="F120" s="104" t="n"/>
    </row>
  </sheetData>
  <mergeCells count="21">
    <mergeCell ref="D10:E10"/>
    <mergeCell ref="B6:E6"/>
    <mergeCell ref="B5:E5"/>
    <mergeCell ref="B36:E36"/>
    <mergeCell ref="B41:E41"/>
    <mergeCell ref="B35:E35"/>
    <mergeCell ref="D11:E11"/>
    <mergeCell ref="D13:E13"/>
    <mergeCell ref="B3:E3"/>
    <mergeCell ref="D17:E17"/>
    <mergeCell ref="D16:E16"/>
    <mergeCell ref="B39:E39"/>
    <mergeCell ref="B2:E2"/>
    <mergeCell ref="B42:E42"/>
    <mergeCell ref="D9:E9"/>
    <mergeCell ref="D12:E12"/>
    <mergeCell ref="B8:E8"/>
    <mergeCell ref="D15:E15"/>
    <mergeCell ref="B38:E38"/>
    <mergeCell ref="D14:E14"/>
    <mergeCell ref="B19:E19"/>
  </mergeCells>
  <printOptions horizontalCentered="1" verticalCentered="0" headings="0" gridLines="0" gridLinesSet="1"/>
  <pageMargins left="0.75" right="0.75" top="1" bottom="1" header="0.511811023622047" footer="0.511811023622047"/>
  <pageSetup orientation="portrait" paperSize="1" scale="100" fitToHeight="1" fitToWidth="1" pageOrder="downThenOver" blackAndWhite="0" draft="0" horizontalDpi="300" verticalDpi="300" copies="1"/>
</worksheet>
</file>

<file path=xl/worksheets/sheet3.xml><?xml version="1.0" encoding="utf-8"?>
<worksheet xmlns="http://schemas.openxmlformats.org/spreadsheetml/2006/main">
  <sheetPr filterMode="0">
    <outlinePr summaryBelow="1" summaryRight="1"/>
    <pageSetUpPr fitToPage="1"/>
  </sheetPr>
  <dimension ref="A1:G80"/>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customHeight="1" zeroHeight="0" outlineLevelRow="0"/>
  <cols>
    <col width="3" customWidth="1" style="102" min="1" max="1"/>
    <col width="36" customWidth="1" style="102" min="2" max="2"/>
    <col width="18" customWidth="1" style="102" min="3" max="3"/>
    <col width="14" customWidth="1" style="102" min="4" max="4"/>
    <col width="32" customWidth="1" style="102" min="5" max="5"/>
    <col width="3" customWidth="1" style="102" min="6" max="6"/>
  </cols>
  <sheetData>
    <row r="1" ht="15" customHeight="1" s="103">
      <c r="A1" s="104" t="n"/>
      <c r="B1" s="104" t="n"/>
      <c r="C1" s="104" t="n"/>
      <c r="D1" s="104" t="n"/>
      <c r="E1" s="104" t="n"/>
      <c r="F1" s="104" t="n"/>
      <c r="G1" s="104" t="n"/>
    </row>
    <row r="2" ht="31.5" customHeight="1" s="103">
      <c r="A2" s="104" t="n"/>
      <c r="B2" s="122" t="inlineStr">
        <is>
          <t>Reynolds Number Calculator — Flushing Flow</t>
        </is>
      </c>
      <c r="F2" s="104" t="n"/>
      <c r="G2" s="104" t="n"/>
    </row>
    <row r="3" ht="19.5" customHeight="1" s="103">
      <c r="A3" s="104" t="n"/>
      <c r="B3" s="123" t="inlineStr">
        <is>
          <t>Calculate Re for a flushing circuit; check turbulence target; back-solve minimum flow.</t>
        </is>
      </c>
      <c r="F3" s="104" t="n"/>
      <c r="G3" s="104" t="n"/>
    </row>
    <row r="4" ht="6" customHeight="1" s="103">
      <c r="A4" s="104" t="n"/>
      <c r="B4" s="104" t="n"/>
      <c r="C4" s="104" t="n"/>
      <c r="D4" s="104" t="n"/>
      <c r="E4" s="104" t="n"/>
      <c r="F4" s="104" t="n"/>
      <c r="G4" s="104" t="n"/>
    </row>
    <row r="5" ht="21.75" customHeight="1" s="103">
      <c r="A5" s="104" t="n"/>
      <c r="B5" s="109" t="inlineStr">
        <is>
          <t xml:space="preserve">  INPUTS — Enter values in the gold cells</t>
        </is>
      </c>
      <c r="F5" s="104" t="n"/>
      <c r="G5" s="104" t="n"/>
    </row>
    <row r="6" ht="21.75" customHeight="1" s="103">
      <c r="A6" s="104" t="n"/>
      <c r="B6" s="125" t="inlineStr">
        <is>
          <t>Parameter</t>
        </is>
      </c>
      <c r="C6" s="124" t="inlineStr">
        <is>
          <t>Value</t>
        </is>
      </c>
      <c r="D6" s="124" t="inlineStr">
        <is>
          <t>Units</t>
        </is>
      </c>
      <c r="E6" s="125" t="inlineStr">
        <is>
          <t>Notes</t>
        </is>
      </c>
      <c r="F6" s="104" t="n"/>
      <c r="G6" s="104" t="n"/>
    </row>
    <row r="7" ht="23.25" customHeight="1" s="103">
      <c r="A7" s="104" t="n"/>
      <c r="B7" s="141" t="inlineStr">
        <is>
          <t>Volumetric flow rate, Q</t>
        </is>
      </c>
      <c r="C7" s="142" t="n">
        <v>800</v>
      </c>
      <c r="D7" s="143" t="inlineStr">
        <is>
          <t>L/min</t>
        </is>
      </c>
      <c r="E7" s="144" t="inlineStr">
        <is>
          <t>Total volumetric flow through the section being evaluated.</t>
        </is>
      </c>
      <c r="F7" s="104" t="n"/>
      <c r="G7" s="104" t="n"/>
    </row>
    <row r="8" ht="23.25" customHeight="1" s="103">
      <c r="A8" s="104" t="n"/>
      <c r="B8" s="141" t="inlineStr">
        <is>
          <t>Pipe inside diameter, D</t>
        </is>
      </c>
      <c r="C8" s="145" t="n">
        <v>102.3</v>
      </c>
      <c r="D8" s="143" t="inlineStr">
        <is>
          <t>mm</t>
        </is>
      </c>
      <c r="E8" s="144" t="inlineStr">
        <is>
          <t>Use the actual ID of the largest segment in the circuit (worst case for Re).</t>
        </is>
      </c>
      <c r="F8" s="104" t="n"/>
      <c r="G8" s="104" t="n"/>
    </row>
    <row r="9" ht="34.5" customHeight="1" s="103">
      <c r="A9" s="104" t="n"/>
      <c r="B9" s="141" t="inlineStr">
        <is>
          <t>Oil ISO Viscosity Grade</t>
        </is>
      </c>
      <c r="C9" s="146" t="inlineStr">
        <is>
          <t>ISO VG 46</t>
        </is>
      </c>
      <c r="D9" s="143" t="inlineStr">
        <is>
          <t>—</t>
        </is>
      </c>
      <c r="E9" s="144" t="inlineStr">
        <is>
          <t>Pick from dropdown — defines ν at 40 °C and 100 °C used in the Walther interpolation.</t>
        </is>
      </c>
      <c r="F9" s="104" t="n"/>
      <c r="G9" s="104" t="n"/>
    </row>
    <row r="10" ht="23.25" customHeight="1" s="103">
      <c r="A10" s="104" t="n"/>
      <c r="B10" s="141" t="inlineStr">
        <is>
          <t>Flushing oil temperature, T</t>
        </is>
      </c>
      <c r="C10" s="142" t="n">
        <v>70</v>
      </c>
      <c r="D10" s="143" t="inlineStr">
        <is>
          <t>°C</t>
        </is>
      </c>
      <c r="E10" s="144" t="inlineStr">
        <is>
          <t>Typical flush temperature 65–80 °C (150–175 °F).</t>
        </is>
      </c>
      <c r="F10" s="104" t="n"/>
      <c r="G10" s="104" t="n"/>
    </row>
    <row r="11" ht="34.5" customHeight="1" s="103">
      <c r="A11" s="104" t="n"/>
      <c r="B11" s="141" t="inlineStr">
        <is>
          <t>Oil density at flush temp, ρ</t>
        </is>
      </c>
      <c r="C11" s="147" t="n">
        <v>850</v>
      </c>
      <c r="D11" s="143" t="inlineStr">
        <is>
          <t>kg/m³</t>
        </is>
      </c>
      <c r="E11" s="144" t="inlineStr">
        <is>
          <t>Typical mineral lube oil 850–880 kg/m³ at 70 °C. Used only for mass flow / pressure-drop estimates.</t>
        </is>
      </c>
      <c r="F11" s="104" t="n"/>
      <c r="G11" s="104" t="n"/>
    </row>
    <row r="12" ht="23.25" customHeight="1" s="103">
      <c r="A12" s="104" t="n"/>
      <c r="B12" s="141" t="inlineStr">
        <is>
          <t>Target Reynolds number (for back-solve)</t>
        </is>
      </c>
      <c r="C12" s="147" t="n">
        <v>10000</v>
      </c>
      <c r="D12" s="143" t="inlineStr">
        <is>
          <t>—</t>
        </is>
      </c>
      <c r="E12" s="144" t="inlineStr">
        <is>
          <t>Industry minimum 4,000; recommended ≥ 10,000 for effective debris transport.</t>
        </is>
      </c>
      <c r="F12" s="104" t="n"/>
      <c r="G12" s="104" t="n"/>
    </row>
    <row r="13" ht="9.75" customHeight="1" s="103">
      <c r="A13" s="104" t="n"/>
      <c r="B13" s="104" t="n"/>
      <c r="C13" s="104" t="n"/>
      <c r="D13" s="104" t="n"/>
      <c r="E13" s="104" t="n"/>
      <c r="F13" s="104" t="n"/>
      <c r="G13" s="104" t="n"/>
    </row>
    <row r="14" ht="21.75" customHeight="1" s="103">
      <c r="A14" s="104" t="n"/>
      <c r="B14" s="109" t="inlineStr">
        <is>
          <t xml:space="preserve">  DERIVED — From inputs (auto)</t>
        </is>
      </c>
      <c r="F14" s="104" t="n"/>
      <c r="G14" s="104" t="n"/>
    </row>
    <row r="15" ht="21.75" customHeight="1" s="103">
      <c r="A15" s="104" t="n"/>
      <c r="B15" s="148" t="inlineStr">
        <is>
          <t>Kinematic viscosity at flush T, ν</t>
        </is>
      </c>
      <c r="C15" s="149">
        <f>10^(10^(LOG10(LOG10(VLOOKUP(C9,VGtable,2,FALSE())+0.7)) + ((LOG10(LOG10(VLOOKUP(C9,VGtable,3,FALSE())+0.7))-LOG10(LOG10(VLOOKUP(C9,VGtable,2,FALSE())+0.7)))/(LOG10(100+273.15)-LOG10(40+273.15)))*(LOG10(C10+273.15)-LOG10(40+273.15))))-0.7</f>
        <v/>
      </c>
      <c r="D15" s="150" t="inlineStr">
        <is>
          <t>cSt (mm²/s)</t>
        </is>
      </c>
      <c r="E15" s="151" t="inlineStr">
        <is>
          <t>Walther / ASTM D341 — interpolated from ν₄₀ and ν₁₀₀.</t>
        </is>
      </c>
      <c r="F15" s="104" t="n"/>
      <c r="G15" s="104" t="n"/>
    </row>
    <row r="16" ht="21.75" customHeight="1" s="103">
      <c r="A16" s="104" t="n"/>
      <c r="B16" s="148" t="inlineStr">
        <is>
          <t>Pipe cross-section area, A</t>
        </is>
      </c>
      <c r="C16" s="152">
        <f>PI()/4*(C8/1000)^2</f>
        <v/>
      </c>
      <c r="D16" s="150" t="inlineStr">
        <is>
          <t>m²</t>
        </is>
      </c>
      <c r="E16" s="153" t="inlineStr">
        <is>
          <t>A = π · D² / 4</t>
        </is>
      </c>
      <c r="F16" s="104" t="n"/>
      <c r="G16" s="104" t="n"/>
    </row>
    <row r="17" ht="21.75" customHeight="1" s="103">
      <c r="A17" s="104" t="n"/>
      <c r="B17" s="148" t="inlineStr">
        <is>
          <t>Mean velocity, v</t>
        </is>
      </c>
      <c r="C17" s="149">
        <f>(C7/60000)/C16</f>
        <v/>
      </c>
      <c r="D17" s="150" t="inlineStr">
        <is>
          <t>m/s</t>
        </is>
      </c>
      <c r="E17" s="153" t="inlineStr">
        <is>
          <t>v = Q / A     (Q converted from L/min → m³/s by /60 000)</t>
        </is>
      </c>
      <c r="F17" s="104" t="n"/>
      <c r="G17" s="104" t="n"/>
    </row>
    <row r="18" ht="21.75" customHeight="1" s="103">
      <c r="A18" s="104" t="n"/>
      <c r="B18" s="148" t="inlineStr">
        <is>
          <t>Mass flow, ṁ</t>
        </is>
      </c>
      <c r="C18" s="149">
        <f>(C7/60000)*C11</f>
        <v/>
      </c>
      <c r="D18" s="150" t="inlineStr">
        <is>
          <t>kg/s</t>
        </is>
      </c>
      <c r="E18" s="153" t="inlineStr">
        <is>
          <t>ṁ = ρ · Q       (informational)</t>
        </is>
      </c>
      <c r="F18" s="104" t="n"/>
      <c r="G18" s="104" t="n"/>
    </row>
    <row r="19" ht="9.75" customHeight="1" s="103">
      <c r="A19" s="104" t="n"/>
      <c r="B19" s="104" t="n"/>
      <c r="C19" s="104" t="n"/>
      <c r="D19" s="104" t="n"/>
      <c r="E19" s="104" t="n"/>
      <c r="F19" s="104" t="n"/>
      <c r="G19" s="104" t="n"/>
    </row>
    <row r="20" ht="21.75" customHeight="1" s="103">
      <c r="A20" s="104" t="n"/>
      <c r="B20" s="109" t="inlineStr">
        <is>
          <t xml:space="preserve">  RESULT — Reynolds Number</t>
        </is>
      </c>
      <c r="F20" s="104" t="n"/>
      <c r="G20" s="104" t="n"/>
    </row>
    <row r="21" ht="37.5" customHeight="1" s="103">
      <c r="A21" s="104" t="n"/>
      <c r="B21" s="154" t="inlineStr">
        <is>
          <t>Reynolds number, Re</t>
        </is>
      </c>
      <c r="C21" s="155">
        <f>C17*(C8/1000)/(C15*0.000001)</f>
        <v/>
      </c>
      <c r="D21" s="143" t="inlineStr">
        <is>
          <t>—</t>
        </is>
      </c>
      <c r="E21" s="156">
        <f>IF(C21&lt;2300,"LAMINAR — flush ineffective",IF(C21&lt;4000,"TRANSITIONAL — increase flow or temperature",IF(C21&lt;10000,"TURBULENT (min) — meets API floor; recommend higher","TURBULENT (recommended) — effective for debris transport")))</f>
        <v/>
      </c>
      <c r="F21" s="104" t="n"/>
      <c r="G21" s="104" t="n"/>
    </row>
    <row r="22" ht="6" customHeight="1" s="103">
      <c r="A22" s="104" t="n"/>
      <c r="B22" s="104" t="n"/>
      <c r="C22" s="104" t="n"/>
      <c r="D22" s="104" t="n"/>
      <c r="E22" s="104" t="n"/>
      <c r="F22" s="104" t="n"/>
      <c r="G22" s="104" t="n"/>
    </row>
    <row r="23" ht="21.75" customHeight="1" s="103">
      <c r="A23" s="104" t="n"/>
      <c r="B23" s="109" t="inlineStr">
        <is>
          <t xml:space="preserve">  BACK-SOLVE — Minimum flow to reach target Re</t>
        </is>
      </c>
      <c r="F23" s="104" t="n"/>
      <c r="G23" s="104" t="n"/>
    </row>
    <row r="24" ht="25.5" customHeight="1" s="103">
      <c r="A24" s="104" t="n"/>
      <c r="B24" s="148" t="inlineStr">
        <is>
          <t>Minimum flow rate to hit target Re</t>
        </is>
      </c>
      <c r="C24" s="157">
        <f>C12*C15*0.000001*PI()/4*(C8/1000)*60000</f>
        <v/>
      </c>
      <c r="D24" s="150" t="inlineStr">
        <is>
          <t>L/min</t>
        </is>
      </c>
      <c r="E24" s="153" t="inlineStr">
        <is>
          <t>Compare with available flushing pump capacity.</t>
        </is>
      </c>
      <c r="F24" s="104" t="n"/>
      <c r="G24" s="104" t="n"/>
    </row>
    <row r="25" ht="25.5" customHeight="1" s="103">
      <c r="A25" s="104" t="n"/>
      <c r="B25" s="148" t="inlineStr">
        <is>
          <t>Minimum mean velocity to hit target Re</t>
        </is>
      </c>
      <c r="C25" s="149">
        <f>C12*C15*0.000001/(C8/1000)</f>
        <v/>
      </c>
      <c r="D25" s="150" t="inlineStr">
        <is>
          <t>m/s</t>
        </is>
      </c>
      <c r="E25" s="151" t="inlineStr">
        <is>
          <t>v_min = Re·ν/D — useful for sizing nozzles or measuring at flow meters.</t>
        </is>
      </c>
      <c r="F25" s="104" t="n"/>
      <c r="G25" s="104" t="n"/>
    </row>
    <row r="26" ht="9.75" customHeight="1" s="103">
      <c r="A26" s="104" t="n"/>
      <c r="B26" s="104" t="n"/>
      <c r="C26" s="104" t="n"/>
      <c r="D26" s="104" t="n"/>
      <c r="E26" s="104" t="n"/>
      <c r="F26" s="104" t="n"/>
      <c r="G26" s="104" t="n"/>
    </row>
    <row r="27" ht="21.75" customHeight="1" s="103">
      <c r="A27" s="104" t="n"/>
      <c r="B27" s="109" t="inlineStr">
        <is>
          <t xml:space="preserve">  FORMULAS — Reference</t>
        </is>
      </c>
      <c r="F27" s="104" t="n"/>
      <c r="G27" s="104" t="n"/>
    </row>
    <row r="28" ht="109.5" customHeight="1" s="103">
      <c r="A28" s="104" t="n"/>
      <c r="B28" s="120" t="inlineStr">
        <is>
          <t>•  Reynolds number (pipe):  Re = v · D / ν     where v [m/s], D [m], ν [m²/s]
•  Cross-section area:       A = π · D² / 4
•  Mean velocity:            v = Q / A         (Q [m³/s])
•  ASTM D341 / Walther:      log10(log10(ν + 0.7)) = A − B · log10(T_K)
        with B fitted from two reference points (ν at 40 °C and 100 °C),
        A back-calculated from the 40 °C point; T in kelvin.
•  Flow regimes:             Re &lt; 2,300 laminar  |  2,300 ≤ Re &lt; 4,000 transitional  |  Re ≥ 4,000 turbulent.
•  Flushing targets:         Re ≥ 4,000 minimum (API floor)  |  Re ≥ 10,000 recommended for effective debris transport.</t>
        </is>
      </c>
      <c r="C28" s="113" t="n"/>
      <c r="D28" s="113" t="n"/>
      <c r="E28" s="113" t="n"/>
      <c r="F28" s="104" t="n"/>
      <c r="G28" s="104" t="n"/>
    </row>
    <row r="29" ht="15" customHeight="1" s="103">
      <c r="A29" s="104" t="n"/>
      <c r="B29" s="104" t="n"/>
      <c r="C29" s="104" t="n"/>
      <c r="D29" s="104" t="n"/>
      <c r="E29" s="104" t="n"/>
      <c r="F29" s="104" t="n"/>
      <c r="G29" s="104" t="n"/>
    </row>
    <row r="30" ht="15" customHeight="1" s="103">
      <c r="A30" s="104" t="n"/>
      <c r="B30" s="104" t="n"/>
      <c r="C30" s="104" t="n"/>
      <c r="D30" s="104" t="n"/>
      <c r="E30" s="104" t="n"/>
      <c r="F30" s="104" t="n"/>
      <c r="G30" s="104" t="n"/>
    </row>
    <row r="31" ht="15" customHeight="1" s="103">
      <c r="A31" s="104" t="n"/>
      <c r="B31" s="104" t="n"/>
      <c r="C31" s="104" t="n"/>
      <c r="D31" s="104" t="n"/>
      <c r="E31" s="104" t="n"/>
      <c r="F31" s="104" t="n"/>
      <c r="G31" s="104" t="n"/>
    </row>
    <row r="32" ht="15" customHeight="1" s="103">
      <c r="A32" s="104" t="n"/>
      <c r="B32" s="104" t="n"/>
      <c r="C32" s="104" t="n"/>
      <c r="D32" s="104" t="n"/>
      <c r="E32" s="104" t="n"/>
      <c r="F32" s="104" t="n"/>
      <c r="G32" s="104" t="n"/>
    </row>
    <row r="33" ht="15" customHeight="1" s="103">
      <c r="A33" s="104" t="n"/>
      <c r="B33" s="104" t="n"/>
      <c r="C33" s="104" t="n"/>
      <c r="D33" s="104" t="n"/>
      <c r="E33" s="104" t="n"/>
      <c r="F33" s="104" t="n"/>
      <c r="G33" s="104" t="n"/>
    </row>
    <row r="34" ht="15" customHeight="1" s="103">
      <c r="A34" s="104" t="n"/>
      <c r="B34" s="104" t="n"/>
      <c r="C34" s="104" t="n"/>
      <c r="D34" s="104" t="n"/>
      <c r="E34" s="104" t="n"/>
      <c r="F34" s="104" t="n"/>
      <c r="G34" s="104" t="n"/>
    </row>
    <row r="35" ht="15" customHeight="1" s="103">
      <c r="A35" s="104" t="n"/>
      <c r="B35" s="104" t="n"/>
      <c r="C35" s="104" t="n"/>
      <c r="D35" s="104" t="n"/>
      <c r="E35" s="104" t="n"/>
      <c r="F35" s="104" t="n"/>
      <c r="G35" s="104" t="n"/>
    </row>
    <row r="36" ht="15" customHeight="1" s="103">
      <c r="A36" s="104" t="n"/>
      <c r="B36" s="104" t="n"/>
      <c r="C36" s="104" t="n"/>
      <c r="D36" s="104" t="n"/>
      <c r="E36" s="104" t="n"/>
      <c r="F36" s="104" t="n"/>
      <c r="G36" s="104" t="n"/>
    </row>
    <row r="37" ht="15" customHeight="1" s="103">
      <c r="A37" s="104" t="n"/>
      <c r="B37" s="104" t="n"/>
      <c r="C37" s="104" t="n"/>
      <c r="D37" s="104" t="n"/>
      <c r="E37" s="104" t="n"/>
      <c r="F37" s="104" t="n"/>
      <c r="G37" s="104" t="n"/>
    </row>
    <row r="38" ht="15" customHeight="1" s="103">
      <c r="A38" s="104" t="n"/>
      <c r="B38" s="104" t="n"/>
      <c r="C38" s="104" t="n"/>
      <c r="D38" s="104" t="n"/>
      <c r="E38" s="104" t="n"/>
      <c r="F38" s="104" t="n"/>
      <c r="G38" s="104" t="n"/>
    </row>
    <row r="39" ht="15" customHeight="1" s="103">
      <c r="A39" s="104" t="n"/>
      <c r="B39" s="104" t="n"/>
      <c r="C39" s="104" t="n"/>
      <c r="D39" s="104" t="n"/>
      <c r="E39" s="104" t="n"/>
      <c r="F39" s="104" t="n"/>
      <c r="G39" s="104" t="n"/>
    </row>
    <row r="40" ht="15" customHeight="1" s="103">
      <c r="A40" s="104" t="n"/>
      <c r="B40" s="104" t="n"/>
      <c r="C40" s="104" t="n"/>
      <c r="D40" s="104" t="n"/>
      <c r="E40" s="104" t="n"/>
      <c r="F40" s="104" t="n"/>
      <c r="G40" s="104" t="n"/>
    </row>
    <row r="41" ht="15" customHeight="1" s="103">
      <c r="A41" s="104" t="n"/>
      <c r="B41" s="104" t="n"/>
      <c r="C41" s="104" t="n"/>
      <c r="D41" s="104" t="n"/>
      <c r="E41" s="104" t="n"/>
      <c r="F41" s="104" t="n"/>
      <c r="G41" s="104" t="n"/>
    </row>
    <row r="42" ht="15" customHeight="1" s="103">
      <c r="A42" s="104" t="n"/>
      <c r="B42" s="104" t="n"/>
      <c r="C42" s="104" t="n"/>
      <c r="D42" s="104" t="n"/>
      <c r="E42" s="104" t="n"/>
      <c r="F42" s="104" t="n"/>
      <c r="G42" s="104" t="n"/>
    </row>
    <row r="43" ht="15" customHeight="1" s="103">
      <c r="A43" s="104" t="n"/>
      <c r="B43" s="104" t="n"/>
      <c r="C43" s="104" t="n"/>
      <c r="D43" s="104" t="n"/>
      <c r="E43" s="104" t="n"/>
      <c r="F43" s="104" t="n"/>
      <c r="G43" s="104" t="n"/>
    </row>
    <row r="44" ht="15" customHeight="1" s="103">
      <c r="A44" s="104" t="n"/>
      <c r="B44" s="104" t="n"/>
      <c r="C44" s="104" t="n"/>
      <c r="D44" s="104" t="n"/>
      <c r="E44" s="104" t="n"/>
      <c r="F44" s="104" t="n"/>
      <c r="G44" s="104" t="n"/>
    </row>
    <row r="45" ht="15" customHeight="1" s="103">
      <c r="A45" s="104" t="n"/>
      <c r="B45" s="104" t="n"/>
      <c r="C45" s="104" t="n"/>
      <c r="D45" s="104" t="n"/>
      <c r="E45" s="104" t="n"/>
      <c r="F45" s="104" t="n"/>
      <c r="G45" s="104" t="n"/>
    </row>
    <row r="46" ht="15" customHeight="1" s="103">
      <c r="A46" s="104" t="n"/>
      <c r="B46" s="104" t="n"/>
      <c r="C46" s="104" t="n"/>
      <c r="D46" s="104" t="n"/>
      <c r="E46" s="104" t="n"/>
      <c r="F46" s="104" t="n"/>
      <c r="G46" s="104" t="n"/>
    </row>
    <row r="47" ht="15" customHeight="1" s="103">
      <c r="A47" s="104" t="n"/>
      <c r="B47" s="104" t="n"/>
      <c r="C47" s="104" t="n"/>
      <c r="D47" s="104" t="n"/>
      <c r="E47" s="104" t="n"/>
      <c r="F47" s="104" t="n"/>
      <c r="G47" s="104" t="n"/>
    </row>
    <row r="48" ht="15" customHeight="1" s="103">
      <c r="A48" s="104" t="n"/>
      <c r="B48" s="104" t="n"/>
      <c r="C48" s="104" t="n"/>
      <c r="D48" s="104" t="n"/>
      <c r="E48" s="104" t="n"/>
      <c r="F48" s="104" t="n"/>
      <c r="G48" s="104" t="n"/>
    </row>
    <row r="49" ht="15" customHeight="1" s="103">
      <c r="A49" s="104" t="n"/>
      <c r="B49" s="104" t="n"/>
      <c r="C49" s="104" t="n"/>
      <c r="D49" s="104" t="n"/>
      <c r="E49" s="104" t="n"/>
      <c r="F49" s="104" t="n"/>
      <c r="G49" s="104" t="n"/>
    </row>
    <row r="50" ht="15" customHeight="1" s="103">
      <c r="A50" s="104" t="n"/>
      <c r="B50" s="104" t="n"/>
      <c r="C50" s="104" t="n"/>
      <c r="D50" s="104" t="n"/>
      <c r="E50" s="104" t="n"/>
      <c r="F50" s="104" t="n"/>
      <c r="G50" s="104" t="n"/>
    </row>
    <row r="51" ht="15" customHeight="1" s="103">
      <c r="A51" s="104" t="n"/>
      <c r="B51" s="104" t="n"/>
      <c r="C51" s="104" t="n"/>
      <c r="D51" s="104" t="n"/>
      <c r="E51" s="104" t="n"/>
      <c r="F51" s="104" t="n"/>
      <c r="G51" s="104" t="n"/>
    </row>
    <row r="52" ht="15" customHeight="1" s="103">
      <c r="A52" s="104" t="n"/>
      <c r="B52" s="104" t="n"/>
      <c r="C52" s="104" t="n"/>
      <c r="D52" s="104" t="n"/>
      <c r="E52" s="104" t="n"/>
      <c r="F52" s="104" t="n"/>
      <c r="G52" s="104" t="n"/>
    </row>
    <row r="53" ht="15" customHeight="1" s="103">
      <c r="A53" s="104" t="n"/>
      <c r="B53" s="104" t="n"/>
      <c r="C53" s="104" t="n"/>
      <c r="D53" s="104" t="n"/>
      <c r="E53" s="104" t="n"/>
      <c r="F53" s="104" t="n"/>
      <c r="G53" s="104" t="n"/>
    </row>
    <row r="54" ht="15" customHeight="1" s="103">
      <c r="A54" s="104" t="n"/>
      <c r="B54" s="104" t="n"/>
      <c r="C54" s="104" t="n"/>
      <c r="D54" s="104" t="n"/>
      <c r="E54" s="104" t="n"/>
      <c r="F54" s="104" t="n"/>
      <c r="G54" s="104" t="n"/>
    </row>
    <row r="55" ht="15" customHeight="1" s="103">
      <c r="A55" s="104" t="n"/>
      <c r="B55" s="104" t="n"/>
      <c r="C55" s="104" t="n"/>
      <c r="D55" s="104" t="n"/>
      <c r="E55" s="104" t="n"/>
      <c r="F55" s="104" t="n"/>
      <c r="G55" s="104" t="n"/>
    </row>
    <row r="56" ht="15" customHeight="1" s="103">
      <c r="A56" s="104" t="n"/>
      <c r="B56" s="104" t="n"/>
      <c r="C56" s="104" t="n"/>
      <c r="D56" s="104" t="n"/>
      <c r="E56" s="104" t="n"/>
      <c r="F56" s="104" t="n"/>
      <c r="G56" s="104" t="n"/>
    </row>
    <row r="57" ht="15" customHeight="1" s="103">
      <c r="A57" s="104" t="n"/>
      <c r="B57" s="104" t="n"/>
      <c r="C57" s="104" t="n"/>
      <c r="D57" s="104" t="n"/>
      <c r="E57" s="104" t="n"/>
      <c r="F57" s="104" t="n"/>
      <c r="G57" s="104" t="n"/>
    </row>
    <row r="58" ht="15" customHeight="1" s="103">
      <c r="A58" s="104" t="n"/>
      <c r="B58" s="104" t="n"/>
      <c r="C58" s="104" t="n"/>
      <c r="D58" s="104" t="n"/>
      <c r="E58" s="104" t="n"/>
      <c r="F58" s="104" t="n"/>
      <c r="G58" s="104" t="n"/>
    </row>
    <row r="59" ht="15" customHeight="1" s="103">
      <c r="A59" s="104" t="n"/>
      <c r="B59" s="104" t="n"/>
      <c r="C59" s="104" t="n"/>
      <c r="D59" s="104" t="n"/>
      <c r="E59" s="104" t="n"/>
      <c r="F59" s="104" t="n"/>
      <c r="G59" s="104" t="n"/>
    </row>
    <row r="60" ht="15" customHeight="1" s="103">
      <c r="A60" s="104" t="n"/>
      <c r="B60" s="104" t="n"/>
      <c r="C60" s="104" t="n"/>
      <c r="D60" s="104" t="n"/>
      <c r="E60" s="104" t="n"/>
      <c r="F60" s="104" t="n"/>
      <c r="G60" s="104" t="n"/>
    </row>
    <row r="61" ht="15" customHeight="1" s="103">
      <c r="A61" s="104" t="n"/>
      <c r="B61" s="104" t="n"/>
      <c r="C61" s="104" t="n"/>
      <c r="D61" s="104" t="n"/>
      <c r="E61" s="104" t="n"/>
      <c r="F61" s="104" t="n"/>
      <c r="G61" s="104" t="n"/>
    </row>
    <row r="62" ht="15" customHeight="1" s="103">
      <c r="A62" s="104" t="n"/>
      <c r="B62" s="104" t="n"/>
      <c r="C62" s="104" t="n"/>
      <c r="D62" s="104" t="n"/>
      <c r="E62" s="104" t="n"/>
      <c r="F62" s="104" t="n"/>
      <c r="G62" s="104" t="n"/>
    </row>
    <row r="63" ht="15" customHeight="1" s="103">
      <c r="A63" s="104" t="n"/>
      <c r="B63" s="104" t="n"/>
      <c r="C63" s="104" t="n"/>
      <c r="D63" s="104" t="n"/>
      <c r="E63" s="104" t="n"/>
      <c r="F63" s="104" t="n"/>
      <c r="G63" s="104" t="n"/>
    </row>
    <row r="64" ht="15" customHeight="1" s="103">
      <c r="A64" s="104" t="n"/>
      <c r="B64" s="104" t="n"/>
      <c r="C64" s="104" t="n"/>
      <c r="D64" s="104" t="n"/>
      <c r="E64" s="104" t="n"/>
      <c r="F64" s="104" t="n"/>
      <c r="G64" s="104" t="n"/>
    </row>
    <row r="65" ht="15" customHeight="1" s="103">
      <c r="A65" s="104" t="n"/>
      <c r="B65" s="104" t="n"/>
      <c r="C65" s="104" t="n"/>
      <c r="D65" s="104" t="n"/>
      <c r="E65" s="104" t="n"/>
      <c r="F65" s="104" t="n"/>
      <c r="G65" s="104" t="n"/>
    </row>
    <row r="66" ht="15" customHeight="1" s="103">
      <c r="A66" s="104" t="n"/>
      <c r="B66" s="104" t="n"/>
      <c r="C66" s="104" t="n"/>
      <c r="D66" s="104" t="n"/>
      <c r="E66" s="104" t="n"/>
      <c r="F66" s="104" t="n"/>
      <c r="G66" s="104" t="n"/>
    </row>
    <row r="67" ht="15" customHeight="1" s="103">
      <c r="A67" s="104" t="n"/>
      <c r="B67" s="104" t="n"/>
      <c r="C67" s="104" t="n"/>
      <c r="D67" s="104" t="n"/>
      <c r="E67" s="104" t="n"/>
      <c r="F67" s="104" t="n"/>
      <c r="G67" s="104" t="n"/>
    </row>
    <row r="68" ht="15" customHeight="1" s="103">
      <c r="A68" s="104" t="n"/>
      <c r="B68" s="104" t="n"/>
      <c r="C68" s="104" t="n"/>
      <c r="D68" s="104" t="n"/>
      <c r="E68" s="104" t="n"/>
      <c r="F68" s="104" t="n"/>
      <c r="G68" s="104" t="n"/>
    </row>
    <row r="69" ht="15" customHeight="1" s="103">
      <c r="A69" s="104" t="n"/>
      <c r="B69" s="104" t="n"/>
      <c r="C69" s="104" t="n"/>
      <c r="D69" s="104" t="n"/>
      <c r="E69" s="104" t="n"/>
      <c r="F69" s="104" t="n"/>
      <c r="G69" s="104" t="n"/>
    </row>
    <row r="70" ht="15" customHeight="1" s="103">
      <c r="A70" s="104" t="n"/>
      <c r="B70" s="104" t="n"/>
      <c r="C70" s="104" t="n"/>
      <c r="D70" s="104" t="n"/>
      <c r="E70" s="104" t="n"/>
      <c r="F70" s="104" t="n"/>
      <c r="G70" s="104" t="n"/>
    </row>
    <row r="71" ht="15" customHeight="1" s="103">
      <c r="A71" s="104" t="n"/>
      <c r="B71" s="104" t="n"/>
      <c r="C71" s="104" t="n"/>
      <c r="D71" s="104" t="n"/>
      <c r="E71" s="104" t="n"/>
      <c r="F71" s="104" t="n"/>
      <c r="G71" s="104" t="n"/>
    </row>
    <row r="72" ht="15" customHeight="1" s="103">
      <c r="A72" s="104" t="n"/>
      <c r="B72" s="104" t="n"/>
      <c r="C72" s="104" t="n"/>
      <c r="D72" s="104" t="n"/>
      <c r="E72" s="104" t="n"/>
      <c r="F72" s="104" t="n"/>
      <c r="G72" s="104" t="n"/>
    </row>
    <row r="73" ht="15" customHeight="1" s="103">
      <c r="A73" s="104" t="n"/>
      <c r="B73" s="104" t="n"/>
      <c r="C73" s="104" t="n"/>
      <c r="D73" s="104" t="n"/>
      <c r="E73" s="104" t="n"/>
      <c r="F73" s="104" t="n"/>
      <c r="G73" s="104" t="n"/>
    </row>
    <row r="74" ht="15" customHeight="1" s="103">
      <c r="A74" s="104" t="n"/>
      <c r="B74" s="104" t="n"/>
      <c r="C74" s="104" t="n"/>
      <c r="D74" s="104" t="n"/>
      <c r="E74" s="104" t="n"/>
      <c r="F74" s="104" t="n"/>
      <c r="G74" s="104" t="n"/>
    </row>
    <row r="75" ht="15" customHeight="1" s="103">
      <c r="A75" s="104" t="n"/>
      <c r="B75" s="104" t="n"/>
      <c r="C75" s="104" t="n"/>
      <c r="D75" s="104" t="n"/>
      <c r="E75" s="104" t="n"/>
      <c r="F75" s="104" t="n"/>
      <c r="G75" s="104" t="n"/>
    </row>
    <row r="76" ht="15" customHeight="1" s="103">
      <c r="A76" s="104" t="n"/>
      <c r="B76" s="104" t="n"/>
      <c r="C76" s="104" t="n"/>
      <c r="D76" s="104" t="n"/>
      <c r="E76" s="104" t="n"/>
      <c r="F76" s="104" t="n"/>
      <c r="G76" s="104" t="n"/>
    </row>
    <row r="77" ht="15" customHeight="1" s="103">
      <c r="A77" s="104" t="n"/>
      <c r="B77" s="104" t="n"/>
      <c r="C77" s="104" t="n"/>
      <c r="D77" s="104" t="n"/>
      <c r="E77" s="104" t="n"/>
      <c r="F77" s="104" t="n"/>
      <c r="G77" s="104" t="n"/>
    </row>
    <row r="78" ht="15" customHeight="1" s="103">
      <c r="A78" s="104" t="n"/>
      <c r="B78" s="104" t="n"/>
      <c r="C78" s="104" t="n"/>
      <c r="D78" s="104" t="n"/>
      <c r="E78" s="104" t="n"/>
      <c r="F78" s="104" t="n"/>
      <c r="G78" s="104" t="n"/>
    </row>
    <row r="79" ht="15" customHeight="1" s="103">
      <c r="A79" s="104" t="n"/>
      <c r="B79" s="104" t="n"/>
      <c r="C79" s="104" t="n"/>
      <c r="D79" s="104" t="n"/>
      <c r="E79" s="104" t="n"/>
      <c r="F79" s="104" t="n"/>
      <c r="G79" s="104" t="n"/>
    </row>
    <row r="80" ht="15" customHeight="1" s="103">
      <c r="A80" s="104" t="n"/>
      <c r="B80" s="104" t="n"/>
      <c r="C80" s="104" t="n"/>
      <c r="D80" s="104" t="n"/>
      <c r="E80" s="104" t="n"/>
      <c r="F80" s="104" t="n"/>
      <c r="G80" s="104" t="n"/>
    </row>
  </sheetData>
  <mergeCells count="8">
    <mergeCell ref="B23:E23"/>
    <mergeCell ref="B27:E27"/>
    <mergeCell ref="B3:E3"/>
    <mergeCell ref="B5:E5"/>
    <mergeCell ref="B20:E20"/>
    <mergeCell ref="B2:E2"/>
    <mergeCell ref="B28:E28"/>
    <mergeCell ref="B14:E14"/>
  </mergeCells>
  <conditionalFormatting sqref="E21">
    <cfRule type="expression" rank="0" priority="2" equalAverage="0" aboveAverage="0" dxfId="0" text="" percent="0" bottom="0">
      <formula>$C$21&lt;2000</formula>
    </cfRule>
    <cfRule type="expression" rank="0" priority="3" equalAverage="0" aboveAverage="0" dxfId="1" text="" percent="0" bottom="0">
      <formula>AND($C$21&gt;=2000,$C$21&lt;4000)</formula>
    </cfRule>
    <cfRule type="expression" rank="0" priority="4" equalAverage="0" aboveAverage="0" dxfId="2" text="" percent="0" bottom="0">
      <formula>AND($C$21&gt;=4000,$C$21&lt;10000)</formula>
    </cfRule>
    <cfRule type="expression" rank="0" priority="5" equalAverage="0" aboveAverage="0" dxfId="3" text="" percent="0" bottom="0">
      <formula>$C$21&gt;=10000</formula>
    </cfRule>
  </conditionalFormatting>
  <dataValidations count="1">
    <dataValidation sqref="C9" showDropDown="0" showInputMessage="0" showErrorMessage="0" allowBlank="0" errorTitle="Invalid ISO VG" error="Pick an ISO VG from the list." promptTitle="ISO Viscosity Grade" prompt="Choose ISO VG" type="list" errorStyle="stop" operator="between">
      <formula1>'Reference Data'!$B$7:$B$13</formula1>
      <formula2>0</formula2>
    </dataValidation>
  </dataValidations>
  <printOptions horizontalCentered="1" verticalCentered="0" headings="0" gridLines="0" gridLinesSet="1"/>
  <pageMargins left="0.75" right="0.75" top="1" bottom="1" header="0.511811023622047" footer="0.511811023622047"/>
  <pageSetup orientation="portrait" paperSize="1" scale="100" fitToHeight="1" fitToWidth="1" pageOrder="downThenOver" blackAndWhite="0" draft="0" horizontalDpi="300" verticalDpi="300" copies="1"/>
</worksheet>
</file>

<file path=xl/worksheets/sheet4.xml><?xml version="1.0" encoding="utf-8"?>
<worksheet xmlns="http://schemas.openxmlformats.org/spreadsheetml/2006/main">
  <sheetPr filterMode="0">
    <outlinePr summaryBelow="1" summaryRight="1"/>
    <pageSetUpPr fitToPage="1"/>
  </sheetPr>
  <dimension ref="B2:E22"/>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customHeight="1" zeroHeight="0" outlineLevelRow="0"/>
  <cols>
    <col width="3" customWidth="1" style="102" min="1" max="1"/>
    <col width="34" customWidth="1" style="102" min="2" max="2"/>
    <col width="22" customWidth="1" style="102" min="3" max="3"/>
    <col width="22" customWidth="1" style="103" min="4" max="4"/>
    <col width="22" customWidth="1" style="103" min="5" max="5"/>
    <col width="3" customWidth="1" style="102" min="6" max="6"/>
  </cols>
  <sheetData>
    <row r="1" ht="12" customHeight="1" s="103"/>
    <row r="2" ht="31.5" customHeight="1" s="103">
      <c r="B2" s="122" t="inlineStr">
        <is>
          <t>ISO 4406 Cleanliness Code Calculator</t>
        </is>
      </c>
    </row>
    <row r="3" ht="19.5" customHeight="1" s="103">
      <c r="B3" s="158" t="inlineStr">
        <is>
          <t>Lube oil particle count → cleanliness code per ISO 4406:1999/2017</t>
        </is>
      </c>
    </row>
    <row r="4" ht="15" customHeight="1" s="103"/>
    <row r="5" ht="21.75" customHeight="1" s="103">
      <c r="B5" s="159" t="inlineStr">
        <is>
          <t>INPUT  —  Particle Count</t>
        </is>
      </c>
    </row>
    <row r="6" ht="19.5" customHeight="1" s="103">
      <c r="B6" s="160" t="inlineStr">
        <is>
          <t>Particle Size</t>
        </is>
      </c>
      <c r="C6" s="160" t="inlineStr">
        <is>
          <t>Particles per mL</t>
        </is>
      </c>
      <c r="D6" s="160" t="inlineStr">
        <is>
          <t>Particles per 100 mL</t>
        </is>
      </c>
      <c r="E6" s="160" t="inlineStr">
        <is>
          <t>Notes</t>
        </is>
      </c>
    </row>
    <row r="7" ht="21.75" customHeight="1" s="103">
      <c r="B7" s="161" t="inlineStr">
        <is>
          <t>≥ 4 µm(c)</t>
        </is>
      </c>
      <c r="C7" s="162" t="n">
        <v>1200</v>
      </c>
      <c r="D7" s="163">
        <f>IF(ISNUMBER(C7),C7*100,"")</f>
        <v/>
      </c>
      <c r="E7" s="164" t="inlineStr">
        <is>
          <t>First ISO code digit</t>
        </is>
      </c>
    </row>
    <row r="8" ht="21.75" customHeight="1" s="103">
      <c r="B8" s="161" t="inlineStr">
        <is>
          <t>≥ 6 µm(c)</t>
        </is>
      </c>
      <c r="C8" s="162" t="n">
        <v>250</v>
      </c>
      <c r="D8" s="163">
        <f>IF(ISNUMBER(C8),C8*100,"")</f>
        <v/>
      </c>
      <c r="E8" s="164" t="inlineStr">
        <is>
          <t>Second ISO code digit</t>
        </is>
      </c>
    </row>
    <row r="9" ht="21.75" customHeight="1" s="103">
      <c r="B9" s="161" t="inlineStr">
        <is>
          <t>≥ 14 µm(c)</t>
        </is>
      </c>
      <c r="C9" s="162" t="n">
        <v>35</v>
      </c>
      <c r="D9" s="163">
        <f>IF(ISNUMBER(C9),C9*100,"")</f>
        <v/>
      </c>
      <c r="E9" s="164" t="inlineStr">
        <is>
          <t>Third ISO code digit</t>
        </is>
      </c>
    </row>
    <row r="10" ht="15" customHeight="1" s="103">
      <c r="B10" s="165" t="inlineStr">
        <is>
          <t>Enter particle counts in the gold cells (particles per mL). If your lab reports per 100 mL, divide by 100 first.</t>
        </is>
      </c>
    </row>
    <row r="12" ht="21.75" customHeight="1" s="103">
      <c r="B12" s="159" t="inlineStr">
        <is>
          <t>RESULT  —  ISO 4406 Cleanliness Code</t>
        </is>
      </c>
    </row>
    <row r="13" ht="19.5" customHeight="1" s="103">
      <c r="B13" s="160" t="inlineStr">
        <is>
          <t>Particle Size</t>
        </is>
      </c>
      <c r="C13" s="160" t="inlineStr">
        <is>
          <t>ISO Code Number</t>
        </is>
      </c>
      <c r="D13" s="160" t="inlineStr">
        <is>
          <t>Range: More than</t>
        </is>
      </c>
      <c r="E13" s="160" t="inlineStr">
        <is>
          <t>Range: Up to and including</t>
        </is>
      </c>
    </row>
    <row r="14" ht="21.75" customHeight="1" s="103">
      <c r="B14" s="161" t="inlineStr">
        <is>
          <t>≥ 4 µm(c)</t>
        </is>
      </c>
      <c r="C14" s="166">
        <f>IF(NOT(ISNUMBER(C7)),"",IF(C7&lt;=0,"—",IF(C7&gt;2500000,"&gt;28",MAX(1,MIN(28,CEILING(LOG(C7*100,2),1))))))</f>
        <v/>
      </c>
      <c r="D14" s="167">
        <f>IF(ISNUMBER(C14),IF(C14&gt;=1,2^(C14-1)/100,""),"")</f>
        <v/>
      </c>
      <c r="E14" s="167">
        <f>IF(ISNUMBER(C14),IF(C14&gt;=1,2^C14/100,""),"")</f>
        <v/>
      </c>
    </row>
    <row r="15" ht="21.75" customHeight="1" s="103">
      <c r="B15" s="161" t="inlineStr">
        <is>
          <t>≥ 6 µm(c)</t>
        </is>
      </c>
      <c r="C15" s="166">
        <f>IF(NOT(ISNUMBER(C8)),"",IF(C8&lt;=0,"—",IF(C8&gt;2500000,"&gt;28",MAX(1,MIN(28,CEILING(LOG(C8*100,2),1))))))</f>
        <v/>
      </c>
      <c r="D15" s="167">
        <f>IF(ISNUMBER(C15),IF(C15&gt;=1,2^(C15-1)/100,""),"")</f>
        <v/>
      </c>
      <c r="E15" s="167">
        <f>IF(ISNUMBER(C15),IF(C15&gt;=1,2^C15/100,""),"")</f>
        <v/>
      </c>
    </row>
    <row r="16" ht="21.75" customHeight="1" s="103">
      <c r="B16" s="161" t="inlineStr">
        <is>
          <t>≥ 14 µm(c)</t>
        </is>
      </c>
      <c r="C16" s="166">
        <f>IF(NOT(ISNUMBER(C9)),"",IF(C9&lt;=0,"—",IF(C9&gt;2500000,"&gt;28",MAX(1,MIN(28,CEILING(LOG(C9*100,2),1))))))</f>
        <v/>
      </c>
      <c r="D16" s="167">
        <f>IF(ISNUMBER(C16),IF(C16&gt;=1,2^(C16-1)/100,""),"")</f>
        <v/>
      </c>
      <c r="E16" s="167">
        <f>IF(ISNUMBER(C16),IF(C16&gt;=1,2^C16/100,""),"")</f>
        <v/>
      </c>
    </row>
    <row r="18" ht="13.5" customHeight="1" s="103"/>
    <row r="19" ht="37.5" customHeight="1" s="103">
      <c r="B19" s="168" t="inlineStr">
        <is>
          <t>Combined ISO 4406 Code</t>
        </is>
      </c>
      <c r="C19" s="169">
        <f>IF(OR(C14="",C15="",C16=""),"Enter all three particle counts",C14 &amp; " / " &amp; C15 &amp; " / " &amp; C16)</f>
        <v/>
      </c>
      <c r="D19" s="208" t="n"/>
      <c r="E19" s="209" t="n"/>
    </row>
    <row r="20" ht="7.5" customHeight="1" s="103"/>
    <row r="21" ht="15" customHeight="1" s="103">
      <c r="B21" s="165" t="inlineStr">
        <is>
          <t>Formula:  code = CEILING(LOG₂(particles/mL × 100))  —  clamped to ISO range 1–28.</t>
        </is>
      </c>
    </row>
    <row r="22" ht="15" customHeight="1" s="103">
      <c r="B22" s="165" t="inlineStr">
        <is>
          <t>Each code step doubles the allowable particle count.  Per ISO 4406:1999/2017, sizes are reported at ≥4, 6, 14 µm(c) per ISO 11171.</t>
        </is>
      </c>
    </row>
  </sheetData>
  <mergeCells count="8">
    <mergeCell ref="C19:E19"/>
    <mergeCell ref="B12:E12"/>
    <mergeCell ref="B21:E21"/>
    <mergeCell ref="B3:E3"/>
    <mergeCell ref="B5:E5"/>
    <mergeCell ref="B2:E2"/>
    <mergeCell ref="B10:E10"/>
    <mergeCell ref="B22:E22"/>
  </mergeCells>
  <printOptions horizontalCentered="1" verticalCentered="0" headings="0" gridLines="0" gridLinesSet="1"/>
  <pageMargins left="0.75" right="0.75" top="1" bottom="1" header="0.511811023622047" footer="0.511811023622047"/>
  <pageSetup orientation="portrait" paperSize="1" scale="100" fitToHeight="1" fitToWidth="1" pageOrder="downThenOver" blackAndWhite="0" draft="0" horizontalDpi="300" verticalDpi="300" copies="1"/>
</worksheet>
</file>

<file path=xl/worksheets/sheet5.xml><?xml version="1.0" encoding="utf-8"?>
<worksheet xmlns="http://schemas.openxmlformats.org/spreadsheetml/2006/main">
  <sheetPr filterMode="0">
    <outlinePr summaryBelow="1" summaryRight="1"/>
    <pageSetUpPr fitToPage="1"/>
  </sheetPr>
  <dimension ref="B2:E35"/>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customHeight="1" zeroHeight="0" outlineLevelRow="0"/>
  <cols>
    <col width="3" customWidth="1" style="102" min="1" max="1"/>
    <col width="16" customWidth="1" style="102" min="2" max="2"/>
    <col width="24" customWidth="1" style="102" min="3" max="3"/>
  </cols>
  <sheetData>
    <row r="1" ht="12" customHeight="1" s="103"/>
    <row r="2" ht="31.5" customHeight="1" s="103">
      <c r="B2" s="122" t="inlineStr">
        <is>
          <t>ISO 4406 Code Reference</t>
        </is>
      </c>
    </row>
    <row r="3" ht="19.5" customHeight="1" s="103">
      <c r="B3" s="158" t="inlineStr">
        <is>
          <t>Allocation of scale numbers per ISO 4406</t>
        </is>
      </c>
    </row>
    <row r="4" ht="15" customHeight="1" s="103"/>
    <row r="5" ht="36" customHeight="1" s="103">
      <c r="B5" s="172" t="inlineStr">
        <is>
          <t>ISO Code</t>
        </is>
      </c>
      <c r="C5" s="172" t="inlineStr">
        <is>
          <t>More than (particles/mL)</t>
        </is>
      </c>
      <c r="D5" s="172" t="inlineStr">
        <is>
          <t>Up to and including (particles/mL)</t>
        </is>
      </c>
      <c r="E5" s="172" t="inlineStr">
        <is>
          <t>Approx. per 100 mL (upper)</t>
        </is>
      </c>
    </row>
    <row r="6" ht="18" customHeight="1" s="103">
      <c r="B6" s="173" t="n">
        <v>1</v>
      </c>
      <c r="C6" s="174">
        <f>2^(B6-1)/100</f>
        <v/>
      </c>
      <c r="D6" s="174">
        <f>2^B6/100</f>
        <v/>
      </c>
      <c r="E6" s="163">
        <f>2^B6</f>
        <v/>
      </c>
    </row>
    <row r="7" ht="18" customHeight="1" s="103">
      <c r="B7" s="175" t="n">
        <v>2</v>
      </c>
      <c r="C7" s="176">
        <f>2^(B7-1)/100</f>
        <v/>
      </c>
      <c r="D7" s="176">
        <f>2^B7/100</f>
        <v/>
      </c>
      <c r="E7" s="177">
        <f>2^B7</f>
        <v/>
      </c>
    </row>
    <row r="8" ht="18" customHeight="1" s="103">
      <c r="B8" s="173" t="n">
        <v>3</v>
      </c>
      <c r="C8" s="174">
        <f>2^(B8-1)/100</f>
        <v/>
      </c>
      <c r="D8" s="174">
        <f>2^B8/100</f>
        <v/>
      </c>
      <c r="E8" s="163">
        <f>2^B8</f>
        <v/>
      </c>
    </row>
    <row r="9" ht="18" customHeight="1" s="103">
      <c r="B9" s="175" t="n">
        <v>4</v>
      </c>
      <c r="C9" s="176">
        <f>2^(B9-1)/100</f>
        <v/>
      </c>
      <c r="D9" s="176">
        <f>2^B9/100</f>
        <v/>
      </c>
      <c r="E9" s="177">
        <f>2^B9</f>
        <v/>
      </c>
    </row>
    <row r="10" ht="18" customHeight="1" s="103">
      <c r="B10" s="173" t="n">
        <v>5</v>
      </c>
      <c r="C10" s="174">
        <f>2^(B10-1)/100</f>
        <v/>
      </c>
      <c r="D10" s="174">
        <f>2^B10/100</f>
        <v/>
      </c>
      <c r="E10" s="163">
        <f>2^B10</f>
        <v/>
      </c>
    </row>
    <row r="11" ht="18" customHeight="1" s="103">
      <c r="B11" s="175" t="n">
        <v>6</v>
      </c>
      <c r="C11" s="176">
        <f>2^(B11-1)/100</f>
        <v/>
      </c>
      <c r="D11" s="176">
        <f>2^B11/100</f>
        <v/>
      </c>
      <c r="E11" s="177">
        <f>2^B11</f>
        <v/>
      </c>
    </row>
    <row r="12" ht="18" customHeight="1" s="103">
      <c r="B12" s="173" t="n">
        <v>7</v>
      </c>
      <c r="C12" s="174">
        <f>2^(B12-1)/100</f>
        <v/>
      </c>
      <c r="D12" s="174">
        <f>2^B12/100</f>
        <v/>
      </c>
      <c r="E12" s="163">
        <f>2^B12</f>
        <v/>
      </c>
    </row>
    <row r="13" ht="18" customHeight="1" s="103">
      <c r="B13" s="175" t="n">
        <v>8</v>
      </c>
      <c r="C13" s="176">
        <f>2^(B13-1)/100</f>
        <v/>
      </c>
      <c r="D13" s="176">
        <f>2^B13/100</f>
        <v/>
      </c>
      <c r="E13" s="177">
        <f>2^B13</f>
        <v/>
      </c>
    </row>
    <row r="14" ht="18" customHeight="1" s="103">
      <c r="B14" s="173" t="n">
        <v>9</v>
      </c>
      <c r="C14" s="174">
        <f>2^(B14-1)/100</f>
        <v/>
      </c>
      <c r="D14" s="174">
        <f>2^B14/100</f>
        <v/>
      </c>
      <c r="E14" s="163">
        <f>2^B14</f>
        <v/>
      </c>
    </row>
    <row r="15" ht="18" customHeight="1" s="103">
      <c r="B15" s="175" t="n">
        <v>10</v>
      </c>
      <c r="C15" s="176">
        <f>2^(B15-1)/100</f>
        <v/>
      </c>
      <c r="D15" s="176">
        <f>2^B15/100</f>
        <v/>
      </c>
      <c r="E15" s="177">
        <f>2^B15</f>
        <v/>
      </c>
    </row>
    <row r="16" ht="18" customHeight="1" s="103">
      <c r="B16" s="173" t="n">
        <v>11</v>
      </c>
      <c r="C16" s="174">
        <f>2^(B16-1)/100</f>
        <v/>
      </c>
      <c r="D16" s="174">
        <f>2^B16/100</f>
        <v/>
      </c>
      <c r="E16" s="163">
        <f>2^B16</f>
        <v/>
      </c>
    </row>
    <row r="17" ht="18" customHeight="1" s="103">
      <c r="B17" s="175" t="n">
        <v>12</v>
      </c>
      <c r="C17" s="176">
        <f>2^(B17-1)/100</f>
        <v/>
      </c>
      <c r="D17" s="176">
        <f>2^B17/100</f>
        <v/>
      </c>
      <c r="E17" s="177">
        <f>2^B17</f>
        <v/>
      </c>
    </row>
    <row r="18" ht="18" customHeight="1" s="103">
      <c r="B18" s="173" t="n">
        <v>13</v>
      </c>
      <c r="C18" s="174">
        <f>2^(B18-1)/100</f>
        <v/>
      </c>
      <c r="D18" s="174">
        <f>2^B18/100</f>
        <v/>
      </c>
      <c r="E18" s="163">
        <f>2^B18</f>
        <v/>
      </c>
    </row>
    <row r="19" ht="18" customHeight="1" s="103">
      <c r="B19" s="175" t="n">
        <v>14</v>
      </c>
      <c r="C19" s="176">
        <f>2^(B19-1)/100</f>
        <v/>
      </c>
      <c r="D19" s="176">
        <f>2^B19/100</f>
        <v/>
      </c>
      <c r="E19" s="177">
        <f>2^B19</f>
        <v/>
      </c>
    </row>
    <row r="20" ht="18" customHeight="1" s="103">
      <c r="B20" s="173" t="n">
        <v>15</v>
      </c>
      <c r="C20" s="174">
        <f>2^(B20-1)/100</f>
        <v/>
      </c>
      <c r="D20" s="174">
        <f>2^B20/100</f>
        <v/>
      </c>
      <c r="E20" s="163">
        <f>2^B20</f>
        <v/>
      </c>
    </row>
    <row r="21" ht="18" customHeight="1" s="103">
      <c r="B21" s="175" t="n">
        <v>16</v>
      </c>
      <c r="C21" s="176">
        <f>2^(B21-1)/100</f>
        <v/>
      </c>
      <c r="D21" s="176">
        <f>2^B21/100</f>
        <v/>
      </c>
      <c r="E21" s="177">
        <f>2^B21</f>
        <v/>
      </c>
    </row>
    <row r="22" ht="18" customHeight="1" s="103">
      <c r="B22" s="173" t="n">
        <v>17</v>
      </c>
      <c r="C22" s="174">
        <f>2^(B22-1)/100</f>
        <v/>
      </c>
      <c r="D22" s="174">
        <f>2^B22/100</f>
        <v/>
      </c>
      <c r="E22" s="163">
        <f>2^B22</f>
        <v/>
      </c>
    </row>
    <row r="23" ht="18" customHeight="1" s="103">
      <c r="B23" s="175" t="n">
        <v>18</v>
      </c>
      <c r="C23" s="176">
        <f>2^(B23-1)/100</f>
        <v/>
      </c>
      <c r="D23" s="176">
        <f>2^B23/100</f>
        <v/>
      </c>
      <c r="E23" s="177">
        <f>2^B23</f>
        <v/>
      </c>
    </row>
    <row r="24" ht="18" customHeight="1" s="103">
      <c r="B24" s="173" t="n">
        <v>19</v>
      </c>
      <c r="C24" s="174">
        <f>2^(B24-1)/100</f>
        <v/>
      </c>
      <c r="D24" s="174">
        <f>2^B24/100</f>
        <v/>
      </c>
      <c r="E24" s="163">
        <f>2^B24</f>
        <v/>
      </c>
    </row>
    <row r="25" ht="18" customHeight="1" s="103">
      <c r="B25" s="175" t="n">
        <v>20</v>
      </c>
      <c r="C25" s="176">
        <f>2^(B25-1)/100</f>
        <v/>
      </c>
      <c r="D25" s="176">
        <f>2^B25/100</f>
        <v/>
      </c>
      <c r="E25" s="177">
        <f>2^B25</f>
        <v/>
      </c>
    </row>
    <row r="26" ht="18" customHeight="1" s="103">
      <c r="B26" s="173" t="n">
        <v>21</v>
      </c>
      <c r="C26" s="174">
        <f>2^(B26-1)/100</f>
        <v/>
      </c>
      <c r="D26" s="174">
        <f>2^B26/100</f>
        <v/>
      </c>
      <c r="E26" s="163">
        <f>2^B26</f>
        <v/>
      </c>
    </row>
    <row r="27" ht="18" customHeight="1" s="103">
      <c r="B27" s="175" t="n">
        <v>22</v>
      </c>
      <c r="C27" s="176">
        <f>2^(B27-1)/100</f>
        <v/>
      </c>
      <c r="D27" s="176">
        <f>2^B27/100</f>
        <v/>
      </c>
      <c r="E27" s="177">
        <f>2^B27</f>
        <v/>
      </c>
    </row>
    <row r="28" ht="18" customHeight="1" s="103">
      <c r="B28" s="173" t="n">
        <v>23</v>
      </c>
      <c r="C28" s="174">
        <f>2^(B28-1)/100</f>
        <v/>
      </c>
      <c r="D28" s="174">
        <f>2^B28/100</f>
        <v/>
      </c>
      <c r="E28" s="163">
        <f>2^B28</f>
        <v/>
      </c>
    </row>
    <row r="29" ht="18" customHeight="1" s="103">
      <c r="B29" s="175" t="n">
        <v>24</v>
      </c>
      <c r="C29" s="176">
        <f>2^(B29-1)/100</f>
        <v/>
      </c>
      <c r="D29" s="176">
        <f>2^B29/100</f>
        <v/>
      </c>
      <c r="E29" s="177">
        <f>2^B29</f>
        <v/>
      </c>
    </row>
    <row r="30" ht="18" customHeight="1" s="103">
      <c r="B30" s="173" t="n">
        <v>25</v>
      </c>
      <c r="C30" s="174">
        <f>2^(B30-1)/100</f>
        <v/>
      </c>
      <c r="D30" s="174">
        <f>2^B30/100</f>
        <v/>
      </c>
      <c r="E30" s="163">
        <f>2^B30</f>
        <v/>
      </c>
    </row>
    <row r="31" ht="18" customHeight="1" s="103">
      <c r="B31" s="175" t="n">
        <v>26</v>
      </c>
      <c r="C31" s="176">
        <f>2^(B31-1)/100</f>
        <v/>
      </c>
      <c r="D31" s="176">
        <f>2^B31/100</f>
        <v/>
      </c>
      <c r="E31" s="177">
        <f>2^B31</f>
        <v/>
      </c>
    </row>
    <row r="32" ht="18" customHeight="1" s="103">
      <c r="B32" s="173" t="n">
        <v>27</v>
      </c>
      <c r="C32" s="174">
        <f>2^(B32-1)/100</f>
        <v/>
      </c>
      <c r="D32" s="174">
        <f>2^B32/100</f>
        <v/>
      </c>
      <c r="E32" s="163">
        <f>2^B32</f>
        <v/>
      </c>
    </row>
    <row r="33" ht="18" customHeight="1" s="103">
      <c r="B33" s="175" t="n">
        <v>28</v>
      </c>
      <c r="C33" s="176">
        <f>2^(B33-1)/100</f>
        <v/>
      </c>
      <c r="D33" s="176">
        <f>2^B33/100</f>
        <v/>
      </c>
      <c r="E33" s="177">
        <f>2^B33</f>
        <v/>
      </c>
    </row>
    <row r="34" ht="7.5" customHeight="1" s="103"/>
    <row r="35" ht="15" customHeight="1" s="103">
      <c r="B35" s="165" t="inlineStr">
        <is>
          <t>Source:  ISO 4406:1999/2017 — Hydraulic fluid power — Fluids — Method for coding the level of contamination by solid particles.</t>
        </is>
      </c>
    </row>
  </sheetData>
  <mergeCells count="3">
    <mergeCell ref="B2:E2"/>
    <mergeCell ref="B3:E3"/>
    <mergeCell ref="B35:E35"/>
  </mergeCells>
  <printOptions horizontalCentered="1" verticalCentered="0" headings="0" gridLines="0" gridLinesSet="1"/>
  <pageMargins left="0.75" right="0.75" top="1" bottom="1" header="0.511811023622047" footer="0.511811023622047"/>
  <pageSetup orientation="portrait" paperSize="1" scale="100" fitToHeight="1" fitToWidth="1" pageOrder="downThenOver" blackAndWhite="0" draft="0" horizontalDpi="300" verticalDpi="300" copies="1"/>
</worksheet>
</file>

<file path=xl/worksheets/sheet6.xml><?xml version="1.0" encoding="utf-8"?>
<worksheet xmlns="http://schemas.openxmlformats.org/spreadsheetml/2006/main">
  <sheetPr filterMode="0">
    <outlinePr summaryBelow="1" summaryRight="1"/>
    <pageSetUpPr fitToPage="1"/>
  </sheetPr>
  <dimension ref="B2:J56"/>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customHeight="1" zeroHeight="0" outlineLevelRow="0"/>
  <cols>
    <col width="3" customWidth="1" style="102" min="1" max="1"/>
    <col width="14" customWidth="1" style="102" min="2" max="2"/>
    <col width="13" customWidth="1" style="102" min="3" max="3"/>
    <col width="18" customWidth="1" style="102" min="4" max="4"/>
    <col width="14" customWidth="1" style="102" min="6" max="6"/>
    <col width="16" customWidth="1" style="102" min="10" max="10"/>
    <col width="3" customWidth="1" style="102" min="11" max="11"/>
  </cols>
  <sheetData>
    <row r="1" ht="12" customHeight="1" s="103"/>
    <row r="2" ht="31.5" customHeight="1" s="103">
      <c r="B2" s="122" t="inlineStr">
        <is>
          <t>Cleanliness Classification Standards — Comparison</t>
        </is>
      </c>
    </row>
    <row r="3" ht="19.5" customHeight="1" s="103">
      <c r="B3" s="158" t="inlineStr">
        <is>
          <t>ISO 4406  ·  NAS 1638  ·  SAE AS4059F  ·  Equivalent filter rating (µm / mesh)</t>
        </is>
      </c>
    </row>
    <row r="4" ht="15" customHeight="1" s="103"/>
    <row r="5" ht="24" customHeight="1" s="103">
      <c r="B5" s="159" t="inlineStr">
        <is>
          <t>Table 1  —  Cleanliness Code Cross-Reference</t>
        </is>
      </c>
    </row>
    <row r="6" ht="21.75" customHeight="1" s="103">
      <c r="B6" s="124" t="inlineStr">
        <is>
          <t>ISO 4406:1999</t>
        </is>
      </c>
      <c r="C6" s="124" t="inlineStr">
        <is>
          <t>NAS 1638</t>
        </is>
      </c>
      <c r="D6" s="124" t="inlineStr">
        <is>
          <t>SAE AS4059F (cpc)</t>
        </is>
      </c>
      <c r="E6" s="178" t="n"/>
      <c r="F6" s="124" t="inlineStr">
        <is>
          <t>Particles per mL (upper bound)</t>
        </is>
      </c>
      <c r="G6" s="113" t="n"/>
      <c r="H6" s="178" t="n"/>
    </row>
    <row r="7" ht="30" customHeight="1" s="103">
      <c r="B7" s="179" t="inlineStr">
        <is>
          <t>Code (&gt;4 / &gt;6 / &gt;14)</t>
        </is>
      </c>
      <c r="C7" s="179" t="inlineStr">
        <is>
          <t>Class</t>
        </is>
      </c>
      <c r="D7" s="179" t="inlineStr">
        <is>
          <t>Class</t>
        </is>
      </c>
      <c r="E7" s="179" t="inlineStr">
        <is>
          <t>Per-size Code</t>
        </is>
      </c>
      <c r="F7" s="179" t="inlineStr">
        <is>
          <t>≥ 4 µm(c)</t>
        </is>
      </c>
      <c r="G7" s="179" t="inlineStr">
        <is>
          <t>≥ 6 µm(c)</t>
        </is>
      </c>
      <c r="H7" s="179" t="inlineStr">
        <is>
          <t>≥ 14 µm(c)</t>
        </is>
      </c>
    </row>
    <row r="8" ht="19.5" customHeight="1" s="103">
      <c r="B8" s="180" t="inlineStr">
        <is>
          <t>23/21/18</t>
        </is>
      </c>
      <c r="C8" s="181" t="n">
        <v>12</v>
      </c>
      <c r="D8" s="181" t="n">
        <v>12</v>
      </c>
      <c r="E8" s="182" t="inlineStr">
        <is>
          <t>13A/12B/12C</t>
        </is>
      </c>
      <c r="F8" s="163">
        <f>2^23/100</f>
        <v/>
      </c>
      <c r="G8" s="163">
        <f>2^21/100</f>
        <v/>
      </c>
      <c r="H8" s="163">
        <f>2^18/100</f>
        <v/>
      </c>
    </row>
    <row r="9" ht="19.5" customHeight="1" s="103">
      <c r="B9" s="183" t="inlineStr">
        <is>
          <t>22/20/17</t>
        </is>
      </c>
      <c r="C9" s="184" t="n">
        <v>11</v>
      </c>
      <c r="D9" s="184" t="n">
        <v>11</v>
      </c>
      <c r="E9" s="185" t="inlineStr">
        <is>
          <t>12A/11B/11C</t>
        </is>
      </c>
      <c r="F9" s="177">
        <f>2^22/100</f>
        <v/>
      </c>
      <c r="G9" s="177">
        <f>2^20/100</f>
        <v/>
      </c>
      <c r="H9" s="177">
        <f>2^17/100</f>
        <v/>
      </c>
    </row>
    <row r="10" ht="19.5" customHeight="1" s="103">
      <c r="B10" s="180" t="inlineStr">
        <is>
          <t>21/19/16</t>
        </is>
      </c>
      <c r="C10" s="181" t="n">
        <v>10</v>
      </c>
      <c r="D10" s="181" t="n">
        <v>10</v>
      </c>
      <c r="E10" s="182" t="inlineStr">
        <is>
          <t>11A/10B/10C</t>
        </is>
      </c>
      <c r="F10" s="163">
        <f>2^21/100</f>
        <v/>
      </c>
      <c r="G10" s="163">
        <f>2^19/100</f>
        <v/>
      </c>
      <c r="H10" s="163">
        <f>2^16/100</f>
        <v/>
      </c>
    </row>
    <row r="11" ht="19.5" customHeight="1" s="103">
      <c r="B11" s="183" t="inlineStr">
        <is>
          <t>20/18/15</t>
        </is>
      </c>
      <c r="C11" s="184" t="n">
        <v>9</v>
      </c>
      <c r="D11" s="184" t="n">
        <v>9</v>
      </c>
      <c r="E11" s="185" t="inlineStr">
        <is>
          <t>10A/9B/9C</t>
        </is>
      </c>
      <c r="F11" s="177">
        <f>2^20/100</f>
        <v/>
      </c>
      <c r="G11" s="177">
        <f>2^18/100</f>
        <v/>
      </c>
      <c r="H11" s="177">
        <f>2^15/100</f>
        <v/>
      </c>
    </row>
    <row r="12" ht="19.5" customHeight="1" s="103">
      <c r="B12" s="180" t="inlineStr">
        <is>
          <t>19/17/14</t>
        </is>
      </c>
      <c r="C12" s="181" t="n">
        <v>8</v>
      </c>
      <c r="D12" s="181" t="n">
        <v>8</v>
      </c>
      <c r="E12" s="182" t="inlineStr">
        <is>
          <t>9A/8B/8C</t>
        </is>
      </c>
      <c r="F12" s="163">
        <f>2^19/100</f>
        <v/>
      </c>
      <c r="G12" s="163">
        <f>2^17/100</f>
        <v/>
      </c>
      <c r="H12" s="163">
        <f>2^14/100</f>
        <v/>
      </c>
    </row>
    <row r="13" ht="19.5" customHeight="1" s="103">
      <c r="B13" s="183" t="inlineStr">
        <is>
          <t>18/16/13</t>
        </is>
      </c>
      <c r="C13" s="184" t="n">
        <v>7</v>
      </c>
      <c r="D13" s="184" t="n">
        <v>7</v>
      </c>
      <c r="E13" s="185" t="inlineStr">
        <is>
          <t>8A/7B/7C</t>
        </is>
      </c>
      <c r="F13" s="177">
        <f>2^18/100</f>
        <v/>
      </c>
      <c r="G13" s="177">
        <f>2^16/100</f>
        <v/>
      </c>
      <c r="H13" s="177">
        <f>2^13/100</f>
        <v/>
      </c>
    </row>
    <row r="14" ht="19.5" customHeight="1" s="103">
      <c r="B14" s="180" t="inlineStr">
        <is>
          <t>17/15/12</t>
        </is>
      </c>
      <c r="C14" s="181" t="n">
        <v>6</v>
      </c>
      <c r="D14" s="181" t="n">
        <v>6</v>
      </c>
      <c r="E14" s="182" t="inlineStr">
        <is>
          <t>7A/6B/6C</t>
        </is>
      </c>
      <c r="F14" s="163">
        <f>2^17/100</f>
        <v/>
      </c>
      <c r="G14" s="163">
        <f>2^15/100</f>
        <v/>
      </c>
      <c r="H14" s="163">
        <f>2^12/100</f>
        <v/>
      </c>
    </row>
    <row r="15" ht="19.5" customHeight="1" s="103">
      <c r="B15" s="183" t="inlineStr">
        <is>
          <t>16/14/11</t>
        </is>
      </c>
      <c r="C15" s="184" t="n">
        <v>5</v>
      </c>
      <c r="D15" s="184" t="n">
        <v>5</v>
      </c>
      <c r="E15" s="185" t="inlineStr">
        <is>
          <t>6A/5B/5C</t>
        </is>
      </c>
      <c r="F15" s="177">
        <f>2^16/100</f>
        <v/>
      </c>
      <c r="G15" s="177">
        <f>2^14/100</f>
        <v/>
      </c>
      <c r="H15" s="177">
        <f>2^11/100</f>
        <v/>
      </c>
    </row>
    <row r="16" ht="19.5" customHeight="1" s="103">
      <c r="B16" s="180" t="inlineStr">
        <is>
          <t>15/13/10</t>
        </is>
      </c>
      <c r="C16" s="181" t="n">
        <v>4</v>
      </c>
      <c r="D16" s="181" t="n">
        <v>4</v>
      </c>
      <c r="E16" s="182" t="inlineStr">
        <is>
          <t>5A/4B/4C</t>
        </is>
      </c>
      <c r="F16" s="163">
        <f>2^15/100</f>
        <v/>
      </c>
      <c r="G16" s="163">
        <f>2^13/100</f>
        <v/>
      </c>
      <c r="H16" s="163">
        <f>2^10/100</f>
        <v/>
      </c>
    </row>
    <row r="17" ht="19.5" customHeight="1" s="103">
      <c r="B17" s="183" t="inlineStr">
        <is>
          <t>14/12/9</t>
        </is>
      </c>
      <c r="C17" s="184" t="n">
        <v>3</v>
      </c>
      <c r="D17" s="184" t="n">
        <v>3</v>
      </c>
      <c r="E17" s="185" t="inlineStr">
        <is>
          <t>4A/3B/3C</t>
        </is>
      </c>
      <c r="F17" s="177">
        <f>2^14/100</f>
        <v/>
      </c>
      <c r="G17" s="177">
        <f>2^12/100</f>
        <v/>
      </c>
      <c r="H17" s="177">
        <f>2^9/100</f>
        <v/>
      </c>
    </row>
    <row r="18" ht="19.5" customHeight="1" s="103">
      <c r="B18" s="180" t="inlineStr">
        <is>
          <t>13/11/8</t>
        </is>
      </c>
      <c r="C18" s="181" t="n">
        <v>2</v>
      </c>
      <c r="D18" s="181" t="n">
        <v>2</v>
      </c>
      <c r="E18" s="182" t="inlineStr">
        <is>
          <t>3A/2B/2C</t>
        </is>
      </c>
      <c r="F18" s="163">
        <f>2^13/100</f>
        <v/>
      </c>
      <c r="G18" s="163">
        <f>2^11/100</f>
        <v/>
      </c>
      <c r="H18" s="163">
        <f>2^8/100</f>
        <v/>
      </c>
    </row>
    <row r="19" ht="19.5" customHeight="1" s="103">
      <c r="B19" s="183" t="inlineStr">
        <is>
          <t>12/10/7</t>
        </is>
      </c>
      <c r="C19" s="184" t="n">
        <v>1</v>
      </c>
      <c r="D19" s="184" t="n">
        <v>1</v>
      </c>
      <c r="E19" s="185" t="inlineStr">
        <is>
          <t>2A/1B/1C</t>
        </is>
      </c>
      <c r="F19" s="177">
        <f>2^12/100</f>
        <v/>
      </c>
      <c r="G19" s="177">
        <f>2^10/100</f>
        <v/>
      </c>
      <c r="H19" s="177">
        <f>2^7/100</f>
        <v/>
      </c>
    </row>
    <row r="20" ht="19.5" customHeight="1" s="103">
      <c r="B20" s="180" t="inlineStr">
        <is>
          <t>11/9/6</t>
        </is>
      </c>
      <c r="C20" s="181" t="n">
        <v>0</v>
      </c>
      <c r="D20" s="181" t="n">
        <v>0</v>
      </c>
      <c r="E20" s="182" t="inlineStr">
        <is>
          <t>1A/0B/0C</t>
        </is>
      </c>
      <c r="F20" s="163">
        <f>2^11/100</f>
        <v/>
      </c>
      <c r="G20" s="163">
        <f>2^9/100</f>
        <v/>
      </c>
      <c r="H20" s="163">
        <f>2^6/100</f>
        <v/>
      </c>
    </row>
    <row r="21" ht="19.5" customHeight="1" s="103">
      <c r="B21" s="183" t="inlineStr">
        <is>
          <t>10/8/5</t>
        </is>
      </c>
      <c r="C21" s="184" t="inlineStr">
        <is>
          <t>00</t>
        </is>
      </c>
      <c r="D21" s="184" t="inlineStr">
        <is>
          <t>00</t>
        </is>
      </c>
      <c r="E21" s="185" t="inlineStr">
        <is>
          <t>0A/00B/00C</t>
        </is>
      </c>
      <c r="F21" s="177">
        <f>2^10/100</f>
        <v/>
      </c>
      <c r="G21" s="177">
        <f>2^8/100</f>
        <v/>
      </c>
      <c r="H21" s="177">
        <f>2^5/100</f>
        <v/>
      </c>
    </row>
    <row r="22" ht="19.5" customHeight="1" s="103">
      <c r="B22" s="180" t="inlineStr">
        <is>
          <t>9/7/4</t>
        </is>
      </c>
      <c r="C22" s="181" t="inlineStr">
        <is>
          <t>000</t>
        </is>
      </c>
      <c r="D22" s="181" t="inlineStr">
        <is>
          <t>000</t>
        </is>
      </c>
      <c r="E22" s="182" t="inlineStr">
        <is>
          <t>000A/000B/000C</t>
        </is>
      </c>
      <c r="F22" s="163">
        <f>2^9/100</f>
        <v/>
      </c>
      <c r="G22" s="163">
        <f>2^7/100</f>
        <v/>
      </c>
      <c r="H22" s="163">
        <f>2^4/100</f>
        <v/>
      </c>
    </row>
    <row r="24" ht="13.5" customHeight="1" s="103">
      <c r="B24" s="165" t="inlineStr">
        <is>
          <t>Source:  Invicta cross-reference (NAS 1638 / ISO 4406 / SAE AS4059F).  Particles/mL = 2^(ISO code) / 100.</t>
        </is>
      </c>
    </row>
    <row r="26" ht="24" customHeight="1" s="103">
      <c r="B26" s="159" t="inlineStr">
        <is>
          <t>Table 2  —  Filter Micron Rating ↔ Mesh Size</t>
        </is>
      </c>
    </row>
    <row r="27" ht="31.5" customHeight="1" s="103">
      <c r="B27" s="179" t="inlineStr">
        <is>
          <t>Filter Rating (µm)</t>
        </is>
      </c>
      <c r="C27" s="179" t="inlineStr">
        <is>
          <t>US Mesh (approx.)</t>
        </is>
      </c>
      <c r="D27" s="179" t="inlineStr">
        <is>
          <t>Sieve Opening (inches)</t>
        </is>
      </c>
      <c r="E27" s="179" t="inlineStr">
        <is>
          <t>Sieve Opening (mm)</t>
        </is>
      </c>
      <c r="F27" s="179" t="inlineStr">
        <is>
          <t>Typical Application</t>
        </is>
      </c>
      <c r="G27" s="113" t="n"/>
      <c r="H27" s="178" t="n"/>
    </row>
    <row r="28" ht="18" customHeight="1" s="103">
      <c r="B28" s="186" t="n">
        <v>1</v>
      </c>
      <c r="C28" s="187" t="n">
        <v>12000</v>
      </c>
      <c r="D28" s="188" t="n">
        <v>3.9e-05</v>
      </c>
      <c r="E28" s="189" t="n">
        <v>0.001</v>
      </c>
      <c r="F28" s="190" t="inlineStr">
        <is>
          <t>Sub-micron / fine hydraulic &amp; turbine oil polishing</t>
        </is>
      </c>
      <c r="G28" s="113" t="n"/>
      <c r="H28" s="178" t="n"/>
    </row>
    <row r="29" ht="18" customHeight="1" s="103">
      <c r="B29" s="191" t="n">
        <v>3</v>
      </c>
      <c r="C29" s="192" t="n">
        <v>4800</v>
      </c>
      <c r="D29" s="193" t="n">
        <v>0.000118</v>
      </c>
      <c r="E29" s="194" t="n">
        <v>0.003</v>
      </c>
      <c r="F29" s="195" t="inlineStr">
        <is>
          <t>Servo-valve protection, high-pressure hydraulics</t>
        </is>
      </c>
      <c r="G29" s="113" t="n"/>
      <c r="H29" s="178" t="n"/>
    </row>
    <row r="30" ht="18" customHeight="1" s="103">
      <c r="B30" s="186" t="n">
        <v>5</v>
      </c>
      <c r="C30" s="187" t="n">
        <v>2500</v>
      </c>
      <c r="D30" s="188" t="n">
        <v>0.000197</v>
      </c>
      <c r="E30" s="189" t="n">
        <v>0.005</v>
      </c>
      <c r="F30" s="190" t="inlineStr">
        <is>
          <t>Turbomachinery lube oil (API 614 systems)</t>
        </is>
      </c>
      <c r="G30" s="113" t="n"/>
      <c r="H30" s="178" t="n"/>
    </row>
    <row r="31" ht="18" customHeight="1" s="103">
      <c r="B31" s="191" t="n">
        <v>10</v>
      </c>
      <c r="C31" s="192" t="n">
        <v>1250</v>
      </c>
      <c r="D31" s="193" t="n">
        <v>0.000394</v>
      </c>
      <c r="E31" s="194" t="n">
        <v>0.01</v>
      </c>
      <c r="F31" s="195" t="inlineStr">
        <is>
          <t>Hydraulic returns, gearbox lube</t>
        </is>
      </c>
      <c r="G31" s="113" t="n"/>
      <c r="H31" s="178" t="n"/>
    </row>
    <row r="32" ht="18" customHeight="1" s="103">
      <c r="B32" s="186" t="n">
        <v>15</v>
      </c>
      <c r="C32" s="187" t="n">
        <v>800</v>
      </c>
      <c r="D32" s="188" t="n">
        <v>0.0005999999999999999</v>
      </c>
      <c r="E32" s="189" t="n">
        <v>0.015</v>
      </c>
      <c r="F32" s="190" t="inlineStr">
        <is>
          <t>General industrial hydraulic</t>
        </is>
      </c>
      <c r="G32" s="113" t="n"/>
      <c r="H32" s="178" t="n"/>
    </row>
    <row r="33" ht="18" customHeight="1" s="103">
      <c r="B33" s="191" t="n">
        <v>25</v>
      </c>
      <c r="C33" s="192" t="n">
        <v>500</v>
      </c>
      <c r="D33" s="193" t="n">
        <v>0.001</v>
      </c>
      <c r="E33" s="194" t="n">
        <v>0.025</v>
      </c>
      <c r="F33" s="195" t="inlineStr">
        <is>
          <t>Low-pressure hydraulic, light contamination</t>
        </is>
      </c>
      <c r="G33" s="113" t="n"/>
      <c r="H33" s="178" t="n"/>
    </row>
    <row r="34" ht="18" customHeight="1" s="103">
      <c r="B34" s="186" t="n">
        <v>37</v>
      </c>
      <c r="C34" s="187" t="n">
        <v>400</v>
      </c>
      <c r="D34" s="188" t="n">
        <v>0.001457</v>
      </c>
      <c r="E34" s="189" t="n">
        <v>0.037</v>
      </c>
      <c r="F34" s="190" t="inlineStr">
        <is>
          <t>Coarse fluid filtration</t>
        </is>
      </c>
      <c r="G34" s="113" t="n"/>
      <c r="H34" s="178" t="n"/>
    </row>
    <row r="35" ht="18" customHeight="1" s="103">
      <c r="B35" s="191" t="n">
        <v>44</v>
      </c>
      <c r="C35" s="192" t="n">
        <v>325</v>
      </c>
      <c r="D35" s="193" t="n">
        <v>0.001732</v>
      </c>
      <c r="E35" s="194" t="n">
        <v>0.044</v>
      </c>
      <c r="F35" s="195" t="inlineStr">
        <is>
          <t>Process strainers, fuel pre-filters</t>
        </is>
      </c>
      <c r="G35" s="113" t="n"/>
      <c r="H35" s="178" t="n"/>
    </row>
    <row r="36" ht="18" customHeight="1" s="103">
      <c r="B36" s="186" t="n">
        <v>53</v>
      </c>
      <c r="C36" s="187" t="n">
        <v>270</v>
      </c>
      <c r="D36" s="188" t="n">
        <v>0.0021</v>
      </c>
      <c r="E36" s="189" t="n">
        <v>0.053</v>
      </c>
      <c r="F36" s="190" t="inlineStr">
        <is>
          <t>Coarse strainer, suction protection</t>
        </is>
      </c>
      <c r="G36" s="113" t="n"/>
      <c r="H36" s="178" t="n"/>
    </row>
    <row r="37" ht="18" customHeight="1" s="103">
      <c r="B37" s="191" t="n">
        <v>74</v>
      </c>
      <c r="C37" s="192" t="n">
        <v>200</v>
      </c>
      <c r="D37" s="193" t="n">
        <v>0.0029</v>
      </c>
      <c r="E37" s="194" t="n">
        <v>0.074</v>
      </c>
      <c r="F37" s="195" t="inlineStr">
        <is>
          <t>Bulk pre-filtration</t>
        </is>
      </c>
      <c r="G37" s="113" t="n"/>
      <c r="H37" s="178" t="n"/>
    </row>
    <row r="38" ht="18" customHeight="1" s="103">
      <c r="B38" s="186" t="n">
        <v>149</v>
      </c>
      <c r="C38" s="187" t="n">
        <v>100</v>
      </c>
      <c r="D38" s="188" t="n">
        <v>0.0059</v>
      </c>
      <c r="E38" s="189" t="n">
        <v>0.149</v>
      </c>
      <c r="F38" s="190" t="inlineStr">
        <is>
          <t>Wire strainer, debris removal</t>
        </is>
      </c>
      <c r="G38" s="113" t="n"/>
      <c r="H38" s="178" t="n"/>
    </row>
    <row r="39" ht="18" customHeight="1" s="103">
      <c r="B39" s="191" t="n">
        <v>297</v>
      </c>
      <c r="C39" s="192" t="n">
        <v>50</v>
      </c>
      <c r="D39" s="193" t="n">
        <v>0.0117</v>
      </c>
      <c r="E39" s="194" t="n">
        <v>0.297</v>
      </c>
      <c r="F39" s="195" t="inlineStr">
        <is>
          <t>Pump suction, coarse trash</t>
        </is>
      </c>
      <c r="G39" s="113" t="n"/>
      <c r="H39" s="178" t="n"/>
    </row>
    <row r="40" ht="18" customHeight="1" s="103">
      <c r="B40" s="186" t="n">
        <v>595</v>
      </c>
      <c r="C40" s="187" t="n">
        <v>30</v>
      </c>
      <c r="D40" s="188" t="n">
        <v>0.0234</v>
      </c>
      <c r="E40" s="189" t="n">
        <v>0.595</v>
      </c>
      <c r="F40" s="190" t="inlineStr">
        <is>
          <t>Trash basket strainers</t>
        </is>
      </c>
      <c r="G40" s="113" t="n"/>
      <c r="H40" s="178" t="n"/>
    </row>
    <row r="42" ht="13.5" customHeight="1" s="103">
      <c r="B42" s="165" t="inlineStr">
        <is>
          <t>Source:  Sigma-Aldrich particle size conversion table; PSI / Industrial Spec mesh-to-micron charts.  Mesh values are nominal — actual filter beta-ratio rating governs performance.</t>
        </is>
      </c>
    </row>
    <row r="44" ht="24" customHeight="1" s="103">
      <c r="B44" s="159" t="inlineStr">
        <is>
          <t>Table 3  —  Recommended Target Cleanliness by Equipment Type</t>
        </is>
      </c>
    </row>
    <row r="45" ht="30" customHeight="1" s="103">
      <c r="B45" s="179" t="inlineStr">
        <is>
          <t>Equipment / Application</t>
        </is>
      </c>
      <c r="C45" s="113" t="n"/>
      <c r="D45" s="178" t="n"/>
      <c r="E45" s="179" t="inlineStr">
        <is>
          <t>Target ISO 4406</t>
        </is>
      </c>
      <c r="F45" s="179" t="inlineStr">
        <is>
          <t>≈ NAS 1638</t>
        </is>
      </c>
      <c r="G45" s="179" t="inlineStr">
        <is>
          <t>≈ AS4059F Class</t>
        </is>
      </c>
      <c r="H45" s="179" t="inlineStr">
        <is>
          <t>Recommended Filter</t>
        </is>
      </c>
    </row>
    <row r="46" ht="19.5" customHeight="1" s="103">
      <c r="B46" s="196" t="inlineStr">
        <is>
          <t>Servo valves (high-pressure hydraulic)</t>
        </is>
      </c>
      <c r="C46" s="113" t="n"/>
      <c r="D46" s="178" t="n"/>
      <c r="E46" s="180" t="inlineStr">
        <is>
          <t>15/13/10</t>
        </is>
      </c>
      <c r="F46" s="181" t="n">
        <v>4</v>
      </c>
      <c r="G46" s="181" t="n">
        <v>4</v>
      </c>
      <c r="H46" s="182" t="inlineStr">
        <is>
          <t>3 µm β₃ ≥ 200</t>
        </is>
      </c>
    </row>
    <row r="47" ht="19.5" customHeight="1" s="103">
      <c r="B47" s="197" t="inlineStr">
        <is>
          <t>Proportional valves</t>
        </is>
      </c>
      <c r="C47" s="113" t="n"/>
      <c r="D47" s="178" t="n"/>
      <c r="E47" s="183" t="inlineStr">
        <is>
          <t>16/14/11</t>
        </is>
      </c>
      <c r="F47" s="184" t="n">
        <v>5</v>
      </c>
      <c r="G47" s="184" t="n">
        <v>5</v>
      </c>
      <c r="H47" s="185" t="inlineStr">
        <is>
          <t>5 µm β₅ ≥ 200</t>
        </is>
      </c>
    </row>
    <row r="48" ht="19.5" customHeight="1" s="103">
      <c r="B48" s="196" t="inlineStr">
        <is>
          <t>Variable-volume piston pumps</t>
        </is>
      </c>
      <c r="C48" s="113" t="n"/>
      <c r="D48" s="178" t="n"/>
      <c r="E48" s="180" t="inlineStr">
        <is>
          <t>17/15/12</t>
        </is>
      </c>
      <c r="F48" s="181" t="n">
        <v>6</v>
      </c>
      <c r="G48" s="181" t="n">
        <v>6</v>
      </c>
      <c r="H48" s="182" t="inlineStr">
        <is>
          <t>5–7 µm β₅ ≥ 100</t>
        </is>
      </c>
    </row>
    <row r="49" ht="19.5" customHeight="1" s="103">
      <c r="B49" s="197" t="inlineStr">
        <is>
          <t>Vane / gear pumps, standard hydraulics</t>
        </is>
      </c>
      <c r="C49" s="113" t="n"/>
      <c r="D49" s="178" t="n"/>
      <c r="E49" s="183" t="inlineStr">
        <is>
          <t>18/16/13</t>
        </is>
      </c>
      <c r="F49" s="184" t="n">
        <v>7</v>
      </c>
      <c r="G49" s="184" t="n">
        <v>7</v>
      </c>
      <c r="H49" s="185" t="inlineStr">
        <is>
          <t>10 µm β₁₀ ≥ 100</t>
        </is>
      </c>
    </row>
    <row r="50" ht="19.5" customHeight="1" s="103">
      <c r="B50" s="196" t="inlineStr">
        <is>
          <t>Steam &amp; gas turbine lube oil (API 614)</t>
        </is>
      </c>
      <c r="C50" s="113" t="n"/>
      <c r="D50" s="178" t="n"/>
      <c r="E50" s="180" t="inlineStr">
        <is>
          <t>16/14/11</t>
        </is>
      </c>
      <c r="F50" s="181" t="n">
        <v>5</v>
      </c>
      <c r="G50" s="181" t="n">
        <v>5</v>
      </c>
      <c r="H50" s="182" t="inlineStr">
        <is>
          <t>5 µm β₅ ≥ 200</t>
        </is>
      </c>
    </row>
    <row r="51" ht="19.5" customHeight="1" s="103">
      <c r="B51" s="197" t="inlineStr">
        <is>
          <t>Gearbox / industrial bearings</t>
        </is>
      </c>
      <c r="C51" s="113" t="n"/>
      <c r="D51" s="178" t="n"/>
      <c r="E51" s="183" t="inlineStr">
        <is>
          <t>17/15/12</t>
        </is>
      </c>
      <c r="F51" s="184" t="n">
        <v>6</v>
      </c>
      <c r="G51" s="184" t="n">
        <v>6</v>
      </c>
      <c r="H51" s="185" t="inlineStr">
        <is>
          <t>10 µm β₁₀ ≥ 200</t>
        </is>
      </c>
    </row>
    <row r="52" ht="19.5" customHeight="1" s="103">
      <c r="B52" s="196" t="inlineStr">
        <is>
          <t>Diesel engine lube oil</t>
        </is>
      </c>
      <c r="C52" s="113" t="n"/>
      <c r="D52" s="178" t="n"/>
      <c r="E52" s="180" t="inlineStr">
        <is>
          <t>19/17/14</t>
        </is>
      </c>
      <c r="F52" s="181" t="n">
        <v>8</v>
      </c>
      <c r="G52" s="181" t="n">
        <v>8</v>
      </c>
      <c r="H52" s="182" t="inlineStr">
        <is>
          <t>10 µm β₁₀ ≥ 75</t>
        </is>
      </c>
    </row>
    <row r="53" ht="19.5" customHeight="1" s="103">
      <c r="B53" s="197" t="inlineStr">
        <is>
          <t>Compressor lubrication</t>
        </is>
      </c>
      <c r="C53" s="113" t="n"/>
      <c r="D53" s="178" t="n"/>
      <c r="E53" s="183" t="inlineStr">
        <is>
          <t>18/16/13</t>
        </is>
      </c>
      <c r="F53" s="184" t="n">
        <v>7</v>
      </c>
      <c r="G53" s="184" t="n">
        <v>7</v>
      </c>
      <c r="H53" s="185" t="inlineStr">
        <is>
          <t>10 µm β₁₀ ≥ 100</t>
        </is>
      </c>
    </row>
    <row r="54" ht="19.5" customHeight="1" s="103">
      <c r="B54" s="196" t="inlineStr">
        <is>
          <t>New oil from supplier (typical)</t>
        </is>
      </c>
      <c r="C54" s="113" t="n"/>
      <c r="D54" s="178" t="n"/>
      <c r="E54" s="180" t="inlineStr">
        <is>
          <t>20/18/15</t>
        </is>
      </c>
      <c r="F54" s="181" t="n">
        <v>9</v>
      </c>
      <c r="G54" s="181" t="n">
        <v>9</v>
      </c>
      <c r="H54" s="182" t="inlineStr">
        <is>
          <t>Filter on delivery</t>
        </is>
      </c>
    </row>
    <row r="56" ht="27.75" customHeight="1" s="103">
      <c r="B56" s="198" t="inlineStr">
        <is>
          <t>Targets are typical OEM/industry guidelines (Noria, Parker, Donaldson Hy-Pro).  Always defer to the specific equipment manufacturer's spec.  β-ratio (beta) is the filter efficiency: β₁₀ ≥ 200 means 99.5% capture at 10 µm.</t>
        </is>
      </c>
    </row>
  </sheetData>
  <mergeCells count="34">
    <mergeCell ref="F36:H36"/>
    <mergeCell ref="F33:H33"/>
    <mergeCell ref="F35:H35"/>
    <mergeCell ref="F32:H32"/>
    <mergeCell ref="B24:H24"/>
    <mergeCell ref="B53:D53"/>
    <mergeCell ref="B5:H5"/>
    <mergeCell ref="D6:E6"/>
    <mergeCell ref="F38:H38"/>
    <mergeCell ref="B26:H26"/>
    <mergeCell ref="F28:H28"/>
    <mergeCell ref="F31:H31"/>
    <mergeCell ref="F27:H27"/>
    <mergeCell ref="B49:D49"/>
    <mergeCell ref="F39:H39"/>
    <mergeCell ref="F37:H37"/>
    <mergeCell ref="B51:D51"/>
    <mergeCell ref="B56:H56"/>
    <mergeCell ref="B45:D45"/>
    <mergeCell ref="B50:D50"/>
    <mergeCell ref="B42:H42"/>
    <mergeCell ref="F29:H29"/>
    <mergeCell ref="B47:D47"/>
    <mergeCell ref="B54:D54"/>
    <mergeCell ref="F34:H34"/>
    <mergeCell ref="B3:J3"/>
    <mergeCell ref="F6:H6"/>
    <mergeCell ref="B46:D46"/>
    <mergeCell ref="B44:H44"/>
    <mergeCell ref="F40:H40"/>
    <mergeCell ref="B52:D52"/>
    <mergeCell ref="F30:H30"/>
    <mergeCell ref="B48:D48"/>
    <mergeCell ref="B2:J2"/>
  </mergeCells>
  <printOptions horizontalCentered="1" verticalCentered="0" headings="0" gridLines="0" gridLinesSet="1"/>
  <pageMargins left="0.75" right="0.75" top="1" bottom="1" header="0.511811023622047" footer="0.511811023622047"/>
  <pageSetup orientation="portrait" paperSize="1" scale="100" fitToHeight="1" fitToWidth="1" pageOrder="downThenOver" blackAndWhite="0" draft="0" horizontalDpi="300" verticalDpi="300" copies="1"/>
</worksheet>
</file>

<file path=xl/worksheets/sheet7.xml><?xml version="1.0" encoding="utf-8"?>
<worksheet xmlns="http://schemas.openxmlformats.org/spreadsheetml/2006/main">
  <sheetPr filterMode="0">
    <outlinePr summaryBelow="1" summaryRight="1"/>
    <pageSetUpPr fitToPage="1"/>
  </sheetPr>
  <dimension ref="A1:I50"/>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customHeight="1" zeroHeight="0" outlineLevelRow="0"/>
  <cols>
    <col width="3" customWidth="1" style="102" min="1" max="1"/>
    <col width="34" customWidth="1" style="102" min="2" max="2"/>
    <col width="14" customWidth="1" style="102" min="3" max="3"/>
    <col width="4" customWidth="1" style="102" min="6" max="6"/>
    <col width="12" customWidth="1" style="102" min="7" max="7"/>
    <col width="14" customWidth="1" style="102" min="9" max="9"/>
  </cols>
  <sheetData>
    <row r="1" ht="15" customHeight="1" s="103">
      <c r="A1" s="104" t="n"/>
      <c r="B1" s="104" t="n"/>
      <c r="C1" s="104" t="n"/>
      <c r="D1" s="104" t="n"/>
      <c r="E1" s="104" t="n"/>
      <c r="F1" s="104" t="n"/>
      <c r="G1" s="104" t="n"/>
      <c r="H1" s="104" t="n"/>
      <c r="I1" s="104" t="n"/>
    </row>
    <row r="2" ht="31.5" customHeight="1" s="103">
      <c r="A2" s="104" t="n"/>
      <c r="B2" s="122" t="inlineStr">
        <is>
          <t>Reference Data</t>
        </is>
      </c>
      <c r="I2" s="104" t="n"/>
    </row>
    <row r="3" ht="19.5" customHeight="1" s="103">
      <c r="A3" s="104" t="n"/>
      <c r="B3" s="123" t="inlineStr">
        <is>
          <t>ISO VG viscosity (ASTM D2422 / ISO 3448) · Common steel pipe IDs · Cleanliness targets</t>
        </is>
      </c>
      <c r="I3" s="104" t="n"/>
    </row>
    <row r="4" ht="6" customHeight="1" s="103">
      <c r="A4" s="104" t="n"/>
      <c r="B4" s="104" t="n"/>
      <c r="C4" s="104" t="n"/>
      <c r="D4" s="104" t="n"/>
      <c r="E4" s="104" t="n"/>
      <c r="F4" s="104" t="n"/>
      <c r="G4" s="104" t="n"/>
      <c r="H4" s="104" t="n"/>
      <c r="I4" s="104" t="n"/>
    </row>
    <row r="5" ht="21.75" customHeight="1" s="103">
      <c r="A5" s="104" t="n"/>
      <c r="B5" s="109" t="inlineStr">
        <is>
          <t xml:space="preserve">  TABLE 1 — ISO Viscosity Grades (mineral lube oils, typical)</t>
        </is>
      </c>
      <c r="F5" s="104" t="n"/>
      <c r="G5" s="104" t="n"/>
      <c r="H5" s="104" t="n"/>
      <c r="I5" s="104" t="n"/>
    </row>
    <row r="6" ht="21.75" customHeight="1" s="103">
      <c r="A6" s="104" t="n"/>
      <c r="B6" s="124" t="inlineStr">
        <is>
          <t>ISO VG</t>
        </is>
      </c>
      <c r="C6" s="124" t="inlineStr">
        <is>
          <t>ν @ 40 °C (cSt)</t>
        </is>
      </c>
      <c r="D6" s="124" t="inlineStr">
        <is>
          <t>ν @ 100 °C (cSt)</t>
        </is>
      </c>
      <c r="E6" s="124" t="inlineStr">
        <is>
          <t>ρ @ 15 °C (kg/m³)</t>
        </is>
      </c>
      <c r="F6" s="104" t="n"/>
      <c r="G6" s="104" t="n"/>
      <c r="H6" s="104" t="n"/>
      <c r="I6" s="104" t="n"/>
    </row>
    <row r="7" ht="19.5" customHeight="1" s="103">
      <c r="A7" s="104" t="n"/>
      <c r="B7" s="199" t="inlineStr">
        <is>
          <t>ISO VG 22</t>
        </is>
      </c>
      <c r="C7" s="200" t="n">
        <v>22</v>
      </c>
      <c r="D7" s="200" t="n">
        <v>4.3</v>
      </c>
      <c r="E7" s="201" t="n">
        <v>865</v>
      </c>
      <c r="F7" s="104" t="n"/>
      <c r="G7" s="104" t="n"/>
      <c r="H7" s="104" t="n"/>
      <c r="I7" s="104" t="n"/>
    </row>
    <row r="8" ht="19.5" customHeight="1" s="103">
      <c r="A8" s="104" t="n"/>
      <c r="B8" s="202" t="inlineStr">
        <is>
          <t>ISO VG 32</t>
        </is>
      </c>
      <c r="C8" s="203" t="n">
        <v>32</v>
      </c>
      <c r="D8" s="203" t="n">
        <v>5.4</v>
      </c>
      <c r="E8" s="204" t="n">
        <v>870</v>
      </c>
      <c r="F8" s="104" t="n"/>
      <c r="G8" s="104" t="n"/>
      <c r="H8" s="104" t="n"/>
      <c r="I8" s="104" t="n"/>
    </row>
    <row r="9" ht="19.5" customHeight="1" s="103">
      <c r="A9" s="104" t="n"/>
      <c r="B9" s="199" t="inlineStr">
        <is>
          <t>ISO VG 46</t>
        </is>
      </c>
      <c r="C9" s="200" t="n">
        <v>46</v>
      </c>
      <c r="D9" s="200" t="n">
        <v>6.8</v>
      </c>
      <c r="E9" s="201" t="n">
        <v>875</v>
      </c>
      <c r="F9" s="104" t="n"/>
      <c r="G9" s="104" t="n"/>
      <c r="H9" s="104" t="n"/>
      <c r="I9" s="104" t="n"/>
    </row>
    <row r="10" ht="19.5" customHeight="1" s="103">
      <c r="A10" s="104" t="n"/>
      <c r="B10" s="202" t="inlineStr">
        <is>
          <t>ISO VG 68</t>
        </is>
      </c>
      <c r="C10" s="203" t="n">
        <v>68</v>
      </c>
      <c r="D10" s="203" t="n">
        <v>8.699999999999999</v>
      </c>
      <c r="E10" s="204" t="n">
        <v>878</v>
      </c>
      <c r="F10" s="104" t="n"/>
      <c r="G10" s="104" t="n"/>
      <c r="H10" s="104" t="n"/>
      <c r="I10" s="104" t="n"/>
    </row>
    <row r="11" ht="19.5" customHeight="1" s="103">
      <c r="A11" s="104" t="n"/>
      <c r="B11" s="199" t="inlineStr">
        <is>
          <t>ISO VG 100</t>
        </is>
      </c>
      <c r="C11" s="200" t="n">
        <v>100</v>
      </c>
      <c r="D11" s="200" t="n">
        <v>11.4</v>
      </c>
      <c r="E11" s="201" t="n">
        <v>882</v>
      </c>
      <c r="F11" s="104" t="n"/>
      <c r="G11" s="104" t="n"/>
      <c r="H11" s="104" t="n"/>
      <c r="I11" s="104" t="n"/>
    </row>
    <row r="12" ht="19.5" customHeight="1" s="103">
      <c r="A12" s="104" t="n"/>
      <c r="B12" s="202" t="inlineStr">
        <is>
          <t>ISO VG 150</t>
        </is>
      </c>
      <c r="C12" s="203" t="n">
        <v>150</v>
      </c>
      <c r="D12" s="203" t="n">
        <v>14.7</v>
      </c>
      <c r="E12" s="204" t="n">
        <v>885</v>
      </c>
      <c r="F12" s="104" t="n"/>
      <c r="G12" s="104" t="n"/>
      <c r="H12" s="104" t="n"/>
      <c r="I12" s="104" t="n"/>
    </row>
    <row r="13" ht="19.5" customHeight="1" s="103">
      <c r="A13" s="104" t="n"/>
      <c r="B13" s="199" t="inlineStr">
        <is>
          <t>ISO VG 220</t>
        </is>
      </c>
      <c r="C13" s="200" t="n">
        <v>220</v>
      </c>
      <c r="D13" s="200" t="n">
        <v>19</v>
      </c>
      <c r="E13" s="201" t="n">
        <v>889</v>
      </c>
      <c r="F13" s="104" t="n"/>
      <c r="G13" s="104" t="n"/>
      <c r="H13" s="104" t="n"/>
      <c r="I13" s="104" t="n"/>
    </row>
    <row r="14" ht="18" customHeight="1" s="103">
      <c r="A14" s="104" t="n"/>
      <c r="B14" s="205" t="inlineStr">
        <is>
          <t>Reference values; consult vendor PDS for the actual oil in service. ν₄₀ may vary ±10 % within an ISO grade.</t>
        </is>
      </c>
      <c r="F14" s="104" t="n"/>
      <c r="G14" s="104" t="n"/>
      <c r="H14" s="104" t="n"/>
      <c r="I14" s="104" t="n"/>
    </row>
    <row r="15" ht="9.75" customHeight="1" s="103">
      <c r="A15" s="104" t="n"/>
      <c r="B15" s="104" t="n"/>
      <c r="C15" s="104" t="n"/>
      <c r="D15" s="104" t="n"/>
      <c r="E15" s="104" t="n"/>
      <c r="F15" s="104" t="n"/>
      <c r="G15" s="104" t="n"/>
      <c r="H15" s="104" t="n"/>
      <c r="I15" s="104" t="n"/>
    </row>
    <row r="16" ht="21.75" customHeight="1" s="103">
      <c r="A16" s="104" t="n"/>
      <c r="B16" s="109" t="inlineStr">
        <is>
          <t xml:space="preserve">  TABLE 2 — Common Steel Pipe Inside Diameters (mm)</t>
        </is>
      </c>
      <c r="F16" s="104" t="n"/>
      <c r="G16" s="104" t="n"/>
      <c r="H16" s="104" t="n"/>
      <c r="I16" s="104" t="n"/>
    </row>
    <row r="17" ht="21.75" customHeight="1" s="103">
      <c r="A17" s="104" t="n"/>
      <c r="B17" s="124" t="inlineStr">
        <is>
          <t>NPS (in)</t>
        </is>
      </c>
      <c r="C17" s="124" t="inlineStr">
        <is>
          <t>OD (mm)</t>
        </is>
      </c>
      <c r="D17" s="124" t="inlineStr">
        <is>
          <t>Sch 40 ID (mm)</t>
        </is>
      </c>
      <c r="E17" s="124" t="inlineStr">
        <is>
          <t>Sch 80 ID (mm)</t>
        </is>
      </c>
      <c r="F17" s="104" t="n"/>
      <c r="G17" s="104" t="n"/>
      <c r="H17" s="104" t="n"/>
      <c r="I17" s="104" t="n"/>
    </row>
    <row r="18" ht="19.5" customHeight="1" s="103">
      <c r="A18" s="104" t="n"/>
      <c r="B18" s="199" t="inlineStr">
        <is>
          <t>1"</t>
        </is>
      </c>
      <c r="C18" s="200" t="n">
        <v>33.4</v>
      </c>
      <c r="D18" s="200" t="n">
        <v>26.6</v>
      </c>
      <c r="E18" s="200" t="n">
        <v>24.3</v>
      </c>
      <c r="F18" s="104" t="n"/>
      <c r="G18" s="104" t="n"/>
      <c r="H18" s="104" t="n"/>
      <c r="I18" s="104" t="n"/>
    </row>
    <row r="19" ht="19.5" customHeight="1" s="103">
      <c r="A19" s="104" t="n"/>
      <c r="B19" s="202" t="inlineStr">
        <is>
          <t>1-1/2"</t>
        </is>
      </c>
      <c r="C19" s="203" t="n">
        <v>48.3</v>
      </c>
      <c r="D19" s="203" t="n">
        <v>40.9</v>
      </c>
      <c r="E19" s="203" t="n">
        <v>38.1</v>
      </c>
      <c r="F19" s="104" t="n"/>
      <c r="G19" s="104" t="n"/>
      <c r="H19" s="104" t="n"/>
      <c r="I19" s="104" t="n"/>
    </row>
    <row r="20" ht="19.5" customHeight="1" s="103">
      <c r="A20" s="104" t="n"/>
      <c r="B20" s="199" t="inlineStr">
        <is>
          <t>2"</t>
        </is>
      </c>
      <c r="C20" s="200" t="n">
        <v>60.3</v>
      </c>
      <c r="D20" s="200" t="n">
        <v>52.5</v>
      </c>
      <c r="E20" s="200" t="n">
        <v>49.3</v>
      </c>
      <c r="F20" s="104" t="n"/>
      <c r="G20" s="104" t="n"/>
      <c r="H20" s="104" t="n"/>
      <c r="I20" s="104" t="n"/>
    </row>
    <row r="21" ht="19.5" customHeight="1" s="103">
      <c r="A21" s="104" t="n"/>
      <c r="B21" s="202" t="inlineStr">
        <is>
          <t>3"</t>
        </is>
      </c>
      <c r="C21" s="203" t="n">
        <v>88.90000000000001</v>
      </c>
      <c r="D21" s="203" t="n">
        <v>77.90000000000001</v>
      </c>
      <c r="E21" s="203" t="n">
        <v>73.7</v>
      </c>
      <c r="F21" s="104" t="n"/>
      <c r="G21" s="104" t="n"/>
      <c r="H21" s="104" t="n"/>
      <c r="I21" s="104" t="n"/>
    </row>
    <row r="22" ht="19.5" customHeight="1" s="103">
      <c r="A22" s="104" t="n"/>
      <c r="B22" s="199" t="inlineStr">
        <is>
          <t>4"</t>
        </is>
      </c>
      <c r="C22" s="200" t="n">
        <v>114.3</v>
      </c>
      <c r="D22" s="200" t="n">
        <v>102.3</v>
      </c>
      <c r="E22" s="200" t="n">
        <v>97.2</v>
      </c>
      <c r="F22" s="104" t="n"/>
      <c r="G22" s="104" t="n"/>
      <c r="H22" s="104" t="n"/>
      <c r="I22" s="104" t="n"/>
    </row>
    <row r="23" ht="19.5" customHeight="1" s="103">
      <c r="A23" s="104" t="n"/>
      <c r="B23" s="202" t="inlineStr">
        <is>
          <t>6"</t>
        </is>
      </c>
      <c r="C23" s="203" t="n">
        <v>168.3</v>
      </c>
      <c r="D23" s="203" t="n">
        <v>154.1</v>
      </c>
      <c r="E23" s="203" t="n">
        <v>146.3</v>
      </c>
      <c r="F23" s="104" t="n"/>
      <c r="G23" s="104" t="n"/>
      <c r="H23" s="104" t="n"/>
      <c r="I23" s="104" t="n"/>
    </row>
    <row r="24" ht="19.5" customHeight="1" s="103">
      <c r="A24" s="104" t="n"/>
      <c r="B24" s="199" t="inlineStr">
        <is>
          <t>8"</t>
        </is>
      </c>
      <c r="C24" s="200" t="n">
        <v>219.1</v>
      </c>
      <c r="D24" s="200" t="n">
        <v>202.7</v>
      </c>
      <c r="E24" s="200" t="n">
        <v>193.7</v>
      </c>
      <c r="F24" s="104" t="n"/>
      <c r="G24" s="104" t="n"/>
      <c r="H24" s="104" t="n"/>
      <c r="I24" s="104" t="n"/>
    </row>
    <row r="25" ht="19.5" customHeight="1" s="103">
      <c r="A25" s="104" t="n"/>
      <c r="B25" s="202" t="inlineStr">
        <is>
          <t>10"</t>
        </is>
      </c>
      <c r="C25" s="203" t="n">
        <v>273.1</v>
      </c>
      <c r="D25" s="203" t="n">
        <v>254.5</v>
      </c>
      <c r="E25" s="203" t="n">
        <v>242.9</v>
      </c>
      <c r="F25" s="104" t="n"/>
      <c r="G25" s="104" t="n"/>
      <c r="H25" s="104" t="n"/>
      <c r="I25" s="104" t="n"/>
    </row>
    <row r="26" ht="19.5" customHeight="1" s="103">
      <c r="A26" s="104" t="n"/>
      <c r="B26" s="199" t="inlineStr">
        <is>
          <t>12"</t>
        </is>
      </c>
      <c r="C26" s="200" t="n">
        <v>323.9</v>
      </c>
      <c r="D26" s="200" t="n">
        <v>303.2</v>
      </c>
      <c r="E26" s="200" t="n">
        <v>288.9</v>
      </c>
      <c r="F26" s="104" t="n"/>
      <c r="G26" s="104" t="n"/>
      <c r="H26" s="104" t="n"/>
      <c r="I26" s="104" t="n"/>
    </row>
    <row r="27" ht="18" customHeight="1" s="103">
      <c r="A27" s="104" t="n"/>
      <c r="B27" s="205" t="inlineStr">
        <is>
          <t>Per ASME B36.10 nominal dimensions. Use the actual measured ID for your installed piping where available.</t>
        </is>
      </c>
      <c r="F27" s="104" t="n"/>
      <c r="G27" s="104" t="n"/>
      <c r="H27" s="104" t="n"/>
      <c r="I27" s="104" t="n"/>
    </row>
    <row r="28" ht="9.75" customHeight="1" s="103">
      <c r="A28" s="104" t="n"/>
      <c r="B28" s="104" t="n"/>
      <c r="C28" s="104" t="n"/>
      <c r="D28" s="104" t="n"/>
      <c r="E28" s="104" t="n"/>
      <c r="F28" s="104" t="n"/>
      <c r="G28" s="104" t="n"/>
      <c r="H28" s="104" t="n"/>
      <c r="I28" s="104" t="n"/>
    </row>
    <row r="29" ht="21.75" customHeight="1" s="103">
      <c r="A29" s="104" t="n"/>
      <c r="B29" s="109" t="inlineStr">
        <is>
          <t xml:space="preserve">  TABLE 3 — Typical Cleanliness Targets</t>
        </is>
      </c>
      <c r="F29" s="104" t="n"/>
      <c r="G29" s="104" t="n"/>
      <c r="H29" s="104" t="n"/>
      <c r="I29" s="104" t="n"/>
    </row>
    <row r="30" ht="21.75" customHeight="1" s="103">
      <c r="A30" s="104" t="n"/>
      <c r="B30" s="125" t="inlineStr">
        <is>
          <t>Service</t>
        </is>
      </c>
      <c r="C30" s="124" t="inlineStr">
        <is>
          <t>ISO 4406</t>
        </is>
      </c>
      <c r="D30" s="124" t="inlineStr">
        <is>
          <t>NAS 1638</t>
        </is>
      </c>
      <c r="E30" s="126" t="inlineStr">
        <is>
          <t>Notes</t>
        </is>
      </c>
      <c r="F30" s="113" t="n"/>
      <c r="G30" s="113" t="n"/>
      <c r="H30" s="113" t="n"/>
      <c r="I30" s="104" t="n"/>
    </row>
    <row r="31" ht="21.75" customHeight="1" s="103">
      <c r="A31" s="104" t="n"/>
      <c r="B31" s="206" t="inlineStr">
        <is>
          <t>API 614 — general-purpose lube oil</t>
        </is>
      </c>
      <c r="C31" s="199" t="inlineStr">
        <is>
          <t>16/14/11</t>
        </is>
      </c>
      <c r="D31" s="199" t="inlineStr">
        <is>
          <t>6</t>
        </is>
      </c>
      <c r="E31" s="129" t="inlineStr">
        <is>
          <t>Default for steam turbines, compressors, pumps.</t>
        </is>
      </c>
      <c r="F31" s="113" t="n"/>
      <c r="G31" s="113" t="n"/>
      <c r="H31" s="113" t="n"/>
      <c r="I31" s="104" t="n"/>
    </row>
    <row r="32" ht="21.75" customHeight="1" s="103">
      <c r="A32" s="104" t="n"/>
      <c r="B32" s="207" t="inlineStr">
        <is>
          <t>API 614 — special-purpose lube oil</t>
        </is>
      </c>
      <c r="C32" s="202" t="inlineStr">
        <is>
          <t>15/13/10</t>
        </is>
      </c>
      <c r="D32" s="202" t="inlineStr">
        <is>
          <t>4</t>
        </is>
      </c>
      <c r="E32" s="132" t="inlineStr">
        <is>
          <t>Critical machinery, mission-critical service.</t>
        </is>
      </c>
      <c r="F32" s="113" t="n"/>
      <c r="G32" s="113" t="n"/>
      <c r="H32" s="113" t="n"/>
      <c r="I32" s="104" t="n"/>
    </row>
    <row r="33" ht="21.75" customHeight="1" s="103">
      <c r="A33" s="104" t="n"/>
      <c r="B33" s="206" t="inlineStr">
        <is>
          <t>Hydraulic — servo-controlled</t>
        </is>
      </c>
      <c r="C33" s="199" t="inlineStr">
        <is>
          <t>16/14/11</t>
        </is>
      </c>
      <c r="D33" s="199" t="inlineStr">
        <is>
          <t>6</t>
        </is>
      </c>
      <c r="E33" s="129" t="inlineStr">
        <is>
          <t>Tight clearances; consult OEM for finer targets.</t>
        </is>
      </c>
      <c r="F33" s="113" t="n"/>
      <c r="G33" s="113" t="n"/>
      <c r="H33" s="113" t="n"/>
      <c r="I33" s="104" t="n"/>
    </row>
    <row r="34" ht="21.75" customHeight="1" s="103">
      <c r="A34" s="104" t="n"/>
      <c r="B34" s="207" t="inlineStr">
        <is>
          <t>Hydraulic — proportional</t>
        </is>
      </c>
      <c r="C34" s="202" t="inlineStr">
        <is>
          <t>17/15/12</t>
        </is>
      </c>
      <c r="D34" s="202" t="inlineStr">
        <is>
          <t>7</t>
        </is>
      </c>
      <c r="E34" s="132" t="inlineStr">
        <is>
          <t>—</t>
        </is>
      </c>
      <c r="F34" s="113" t="n"/>
      <c r="G34" s="113" t="n"/>
      <c r="H34" s="113" t="n"/>
      <c r="I34" s="104" t="n"/>
    </row>
    <row r="35" ht="21.75" customHeight="1" s="103">
      <c r="A35" s="104" t="n"/>
      <c r="B35" s="206" t="inlineStr">
        <is>
          <t>Diesel engine lube oil</t>
        </is>
      </c>
      <c r="C35" s="199" t="inlineStr">
        <is>
          <t>18/16/13</t>
        </is>
      </c>
      <c r="D35" s="199" t="inlineStr">
        <is>
          <t>8</t>
        </is>
      </c>
      <c r="E35" s="129" t="inlineStr">
        <is>
          <t>—</t>
        </is>
      </c>
      <c r="F35" s="113" t="n"/>
      <c r="G35" s="113" t="n"/>
      <c r="H35" s="113" t="n"/>
      <c r="I35" s="104" t="n"/>
    </row>
    <row r="36" ht="21.75" customHeight="1" s="103">
      <c r="A36" s="104" t="n"/>
      <c r="B36" s="207" t="inlineStr">
        <is>
          <t>Gear box — splash</t>
        </is>
      </c>
      <c r="C36" s="202" t="inlineStr">
        <is>
          <t>18/16/13</t>
        </is>
      </c>
      <c r="D36" s="202" t="inlineStr">
        <is>
          <t>8</t>
        </is>
      </c>
      <c r="E36" s="132" t="inlineStr">
        <is>
          <t>—</t>
        </is>
      </c>
      <c r="F36" s="113" t="n"/>
      <c r="G36" s="113" t="n"/>
      <c r="H36" s="113" t="n"/>
      <c r="I36" s="104" t="n"/>
    </row>
    <row r="37" ht="21.75" customHeight="1" s="103">
      <c r="A37" s="104" t="n"/>
      <c r="B37" s="206" t="inlineStr">
        <is>
          <t>Gear box — circulating</t>
        </is>
      </c>
      <c r="C37" s="199" t="inlineStr">
        <is>
          <t>17/15/12</t>
        </is>
      </c>
      <c r="D37" s="199" t="inlineStr">
        <is>
          <t>7</t>
        </is>
      </c>
      <c r="E37" s="129" t="inlineStr">
        <is>
          <t>—</t>
        </is>
      </c>
      <c r="F37" s="113" t="n"/>
      <c r="G37" s="113" t="n"/>
      <c r="H37" s="113" t="n"/>
      <c r="I37" s="104" t="n"/>
    </row>
    <row r="38" ht="15" customHeight="1" s="103">
      <c r="A38" s="104" t="n"/>
      <c r="B38" s="104" t="n"/>
      <c r="C38" s="104" t="n"/>
      <c r="D38" s="104" t="n"/>
      <c r="E38" s="104" t="n"/>
      <c r="F38" s="104" t="n"/>
      <c r="G38" s="104" t="n"/>
      <c r="H38" s="104" t="n"/>
      <c r="I38" s="104" t="n"/>
    </row>
    <row r="39" ht="15" customHeight="1" s="103">
      <c r="A39" s="104" t="n"/>
      <c r="B39" s="104" t="n"/>
      <c r="C39" s="104" t="n"/>
      <c r="D39" s="104" t="n"/>
      <c r="E39" s="104" t="n"/>
      <c r="F39" s="104" t="n"/>
      <c r="G39" s="104" t="n"/>
      <c r="H39" s="104" t="n"/>
      <c r="I39" s="104" t="n"/>
    </row>
    <row r="40" ht="15" customHeight="1" s="103">
      <c r="A40" s="104" t="n"/>
      <c r="B40" s="104" t="n"/>
      <c r="C40" s="104" t="n"/>
      <c r="D40" s="104" t="n"/>
      <c r="E40" s="104" t="n"/>
      <c r="F40" s="104" t="n"/>
      <c r="G40" s="104" t="n"/>
      <c r="H40" s="104" t="n"/>
      <c r="I40" s="104" t="n"/>
    </row>
    <row r="41" ht="15" customHeight="1" s="103">
      <c r="A41" s="104" t="n"/>
      <c r="B41" s="104" t="n"/>
      <c r="C41" s="104" t="n"/>
      <c r="D41" s="104" t="n"/>
      <c r="E41" s="104" t="n"/>
      <c r="F41" s="104" t="n"/>
      <c r="G41" s="104" t="n"/>
      <c r="H41" s="104" t="n"/>
      <c r="I41" s="104" t="n"/>
    </row>
    <row r="42" ht="15" customHeight="1" s="103">
      <c r="A42" s="104" t="n"/>
      <c r="B42" s="104" t="n"/>
      <c r="C42" s="104" t="n"/>
      <c r="D42" s="104" t="n"/>
      <c r="E42" s="104" t="n"/>
      <c r="F42" s="104" t="n"/>
      <c r="G42" s="104" t="n"/>
      <c r="H42" s="104" t="n"/>
      <c r="I42" s="104" t="n"/>
    </row>
    <row r="43" ht="15" customHeight="1" s="103">
      <c r="A43" s="104" t="n"/>
      <c r="B43" s="104" t="n"/>
      <c r="C43" s="104" t="n"/>
      <c r="D43" s="104" t="n"/>
      <c r="E43" s="104" t="n"/>
      <c r="F43" s="104" t="n"/>
      <c r="G43" s="104" t="n"/>
      <c r="H43" s="104" t="n"/>
      <c r="I43" s="104" t="n"/>
    </row>
    <row r="44" ht="15" customHeight="1" s="103">
      <c r="A44" s="104" t="n"/>
      <c r="B44" s="104" t="n"/>
      <c r="C44" s="104" t="n"/>
      <c r="D44" s="104" t="n"/>
      <c r="E44" s="104" t="n"/>
      <c r="F44" s="104" t="n"/>
      <c r="G44" s="104" t="n"/>
      <c r="H44" s="104" t="n"/>
      <c r="I44" s="104" t="n"/>
    </row>
    <row r="45" ht="15" customHeight="1" s="103">
      <c r="A45" s="104" t="n"/>
      <c r="B45" s="104" t="n"/>
      <c r="C45" s="104" t="n"/>
      <c r="D45" s="104" t="n"/>
      <c r="E45" s="104" t="n"/>
      <c r="F45" s="104" t="n"/>
      <c r="G45" s="104" t="n"/>
      <c r="H45" s="104" t="n"/>
      <c r="I45" s="104" t="n"/>
    </row>
    <row r="46" ht="15" customHeight="1" s="103">
      <c r="A46" s="104" t="n"/>
      <c r="B46" s="104" t="n"/>
      <c r="C46" s="104" t="n"/>
      <c r="D46" s="104" t="n"/>
      <c r="E46" s="104" t="n"/>
      <c r="F46" s="104" t="n"/>
      <c r="G46" s="104" t="n"/>
      <c r="H46" s="104" t="n"/>
      <c r="I46" s="104" t="n"/>
    </row>
    <row r="47" ht="15" customHeight="1" s="103">
      <c r="A47" s="104" t="n"/>
      <c r="B47" s="104" t="n"/>
      <c r="C47" s="104" t="n"/>
      <c r="D47" s="104" t="n"/>
      <c r="E47" s="104" t="n"/>
      <c r="F47" s="104" t="n"/>
      <c r="G47" s="104" t="n"/>
      <c r="H47" s="104" t="n"/>
      <c r="I47" s="104" t="n"/>
    </row>
    <row r="48" ht="15" customHeight="1" s="103">
      <c r="A48" s="104" t="n"/>
      <c r="B48" s="104" t="n"/>
      <c r="C48" s="104" t="n"/>
      <c r="D48" s="104" t="n"/>
      <c r="E48" s="104" t="n"/>
      <c r="F48" s="104" t="n"/>
      <c r="G48" s="104" t="n"/>
      <c r="H48" s="104" t="n"/>
      <c r="I48" s="104" t="n"/>
    </row>
    <row r="49" ht="15" customHeight="1" s="103">
      <c r="A49" s="104" t="n"/>
      <c r="B49" s="104" t="n"/>
      <c r="C49" s="104" t="n"/>
      <c r="D49" s="104" t="n"/>
      <c r="E49" s="104" t="n"/>
      <c r="F49" s="104" t="n"/>
      <c r="G49" s="104" t="n"/>
      <c r="H49" s="104" t="n"/>
      <c r="I49" s="104" t="n"/>
    </row>
    <row r="50" ht="15" customHeight="1" s="103">
      <c r="A50" s="104" t="n"/>
      <c r="B50" s="104" t="n"/>
      <c r="C50" s="104" t="n"/>
      <c r="D50" s="104" t="n"/>
      <c r="E50" s="104" t="n"/>
      <c r="F50" s="104" t="n"/>
      <c r="G50" s="104" t="n"/>
      <c r="H50" s="104" t="n"/>
      <c r="I50" s="104" t="n"/>
    </row>
  </sheetData>
  <mergeCells count="15">
    <mergeCell ref="B27:E27"/>
    <mergeCell ref="E31:H31"/>
    <mergeCell ref="E34:H34"/>
    <mergeCell ref="E35:H35"/>
    <mergeCell ref="B16:E16"/>
    <mergeCell ref="E30:H30"/>
    <mergeCell ref="B29:E29"/>
    <mergeCell ref="B2:H2"/>
    <mergeCell ref="B5:E5"/>
    <mergeCell ref="E33:H33"/>
    <mergeCell ref="B3:H3"/>
    <mergeCell ref="E32:H32"/>
    <mergeCell ref="E37:H37"/>
    <mergeCell ref="B14:E14"/>
    <mergeCell ref="E36:H36"/>
  </mergeCells>
  <printOptions horizontalCentered="1" verticalCentered="0" headings="0" gridLines="0" gridLinesSet="1"/>
  <pageMargins left="0.75" right="0.75" top="1" bottom="1" header="0.511811023622047" footer="0.511811023622047"/>
  <pageSetup orientation="portrait" paperSize="1" scale="100" fitToHeight="1" fitToWidth="1" pageOrder="downThenOver" blackAndWhite="0" draft="0" horizontalDpi="300" verticalDpi="300" copies="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language xmlns:dc="http://purl.org/dc/elements/1.1/">en-US</dc:language>
  <dcterms:created xmlns:dcterms="http://purl.org/dc/terms/" xmlns:xsi="http://www.w3.org/2001/XMLSchema-instance" xsi:type="dcterms:W3CDTF">2026-05-30T15:34:59Z</dcterms:created>
  <dcterms:modified xmlns:dcterms="http://purl.org/dc/terms/" xmlns:xsi="http://www.w3.org/2001/XMLSchema-instance" xsi:type="dcterms:W3CDTF">2026-05-30T22:01:21Z</dcterms:modified>
  <cp:revision>0</cp:revision>
</cp:coreProperties>
</file>